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計算①" sheetId="11" r:id="rId1"/>
    <sheet name="計算①旧" sheetId="3" state="hidden" r:id="rId2"/>
    <sheet name="計算②" sheetId="12" r:id="rId3"/>
    <sheet name="計算②旧" sheetId="5" state="hidden" r:id="rId4"/>
    <sheet name="計算② (2)" sheetId="15" state="hidden" r:id="rId5"/>
    <sheet name="計算③" sheetId="13" r:id="rId6"/>
    <sheet name="計算③旧" sheetId="6" state="hidden" r:id="rId7"/>
    <sheet name="計算③ (2)" sheetId="16" state="hidden" r:id="rId8"/>
    <sheet name="計算④" sheetId="14" r:id="rId9"/>
    <sheet name="計算④旧" sheetId="7" state="hidden" r:id="rId10"/>
    <sheet name="計算⑤" sheetId="4" r:id="rId11"/>
    <sheet name="計算⑤旧" sheetId="17" state="hidden" r:id="rId12"/>
    <sheet name="計算⑥" sheetId="18" r:id="rId13"/>
    <sheet name="計算⑥旧" sheetId="8" state="hidden" r:id="rId14"/>
    <sheet name="計算⑦" sheetId="19" r:id="rId15"/>
    <sheet name="計算⑦旧" sheetId="9" state="hidden" r:id="rId16"/>
    <sheet name="計算⑧" sheetId="20" r:id="rId17"/>
    <sheet name="計算⑧旧" sheetId="10" state="hidden" r:id="rId18"/>
    <sheet name="参考R3" sheetId="1" state="hidden" r:id="rId19"/>
    <sheet name="参考R3（２）" sheetId="2" state="hidden" r:id="rId20"/>
  </sheets>
  <definedNames>
    <definedName name="_xlnm.Print_Area" localSheetId="0">計算①!$A$1:$X$44</definedName>
    <definedName name="_xlnm.Print_Area" localSheetId="1">計算①旧!$A$1:$S$52</definedName>
    <definedName name="_xlnm.Print_Area" localSheetId="2">計算②!$A$1:$AA$29</definedName>
    <definedName name="_xlnm.Print_Area" localSheetId="4">'計算② (2)'!$A$1:$AA$29</definedName>
    <definedName name="_xlnm.Print_Area" localSheetId="3">計算②旧!$A$1:$S$40</definedName>
    <definedName name="_xlnm.Print_Area" localSheetId="5">計算③!$A$1:$AA$28</definedName>
    <definedName name="_xlnm.Print_Area" localSheetId="7">'計算③ (2)'!$A$1:$AA$28</definedName>
    <definedName name="_xlnm.Print_Area" localSheetId="6">計算③旧!$A$1:$S$40</definedName>
    <definedName name="_xlnm.Print_Area" localSheetId="8">計算④!$A$1:$W$26</definedName>
    <definedName name="_xlnm.Print_Area" localSheetId="9">計算④旧!$A$1:$S$40</definedName>
    <definedName name="_xlnm.Print_Area" localSheetId="10">計算⑤!$A$1:$W$26</definedName>
    <definedName name="_xlnm.Print_Area" localSheetId="11">計算⑤旧!$A$1:$U$27</definedName>
    <definedName name="_xlnm.Print_Area" localSheetId="12">計算⑥!$A$1:$Y$30</definedName>
    <definedName name="_xlnm.Print_Area" localSheetId="13">計算⑥旧!$A$1:$U$33</definedName>
    <definedName name="_xlnm.Print_Area" localSheetId="14">計算⑦!$A$1:$Y$30</definedName>
    <definedName name="_xlnm.Print_Area" localSheetId="15">計算⑦旧!$A$1:$U$33</definedName>
    <definedName name="_xlnm.Print_Area" localSheetId="16">計算⑧!$A$1:$S$27</definedName>
    <definedName name="_xlnm.Print_Area" localSheetId="17">計算⑧旧!$A$1:$U$34</definedName>
    <definedName name="_xlnm.Print_Area" localSheetId="18">参考R3!$A$1:$U$50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3" l="1"/>
  <c r="E26" i="12"/>
  <c r="E42" i="11"/>
  <c r="E41" i="11"/>
  <c r="E40" i="11"/>
  <c r="K26" i="20" l="1"/>
  <c r="K20" i="20"/>
  <c r="O26" i="20" s="1"/>
  <c r="C16" i="20"/>
  <c r="C10" i="20"/>
  <c r="E27" i="19"/>
  <c r="C16" i="19"/>
  <c r="H27" i="19" s="1"/>
  <c r="L27" i="19" s="1"/>
  <c r="R27" i="19" s="1"/>
  <c r="C10" i="19"/>
  <c r="E27" i="18"/>
  <c r="C16" i="18"/>
  <c r="H21" i="18" s="1"/>
  <c r="L21" i="18" s="1"/>
  <c r="R21" i="18" s="1"/>
  <c r="H27" i="18" l="1"/>
  <c r="H21" i="19"/>
  <c r="L21" i="19" s="1"/>
  <c r="R21" i="19" s="1"/>
  <c r="W27" i="19" s="1"/>
  <c r="L27" i="18"/>
  <c r="R27" i="18" s="1"/>
  <c r="W27" i="18" s="1"/>
  <c r="C10" i="18" l="1"/>
  <c r="E23" i="4"/>
  <c r="E22" i="4"/>
  <c r="R16" i="4"/>
  <c r="C10" i="4" l="1"/>
  <c r="L25" i="17"/>
  <c r="S25" i="17" s="1"/>
  <c r="L24" i="17"/>
  <c r="S24" i="17" s="1"/>
  <c r="L13" i="17"/>
  <c r="S13" i="17" s="1"/>
  <c r="L12" i="17"/>
  <c r="S12" i="17" s="1"/>
  <c r="K25" i="14"/>
  <c r="E25" i="16"/>
  <c r="J25" i="16" s="1"/>
  <c r="O25" i="16" s="1"/>
  <c r="J19" i="16"/>
  <c r="O19" i="16" s="1"/>
  <c r="C15" i="16"/>
  <c r="C9" i="16"/>
  <c r="E26" i="15"/>
  <c r="J26" i="15" s="1"/>
  <c r="O26" i="15" s="1"/>
  <c r="J20" i="15"/>
  <c r="O20" i="15" s="1"/>
  <c r="S26" i="15" s="1"/>
  <c r="C15" i="15"/>
  <c r="C9" i="15"/>
  <c r="C15" i="14"/>
  <c r="K19" i="14" s="1"/>
  <c r="O25" i="14" s="1"/>
  <c r="C9" i="14"/>
  <c r="C15" i="13"/>
  <c r="J19" i="13" s="1"/>
  <c r="C9" i="13"/>
  <c r="L40" i="11"/>
  <c r="J20" i="11"/>
  <c r="O20" i="11" s="1"/>
  <c r="J19" i="11"/>
  <c r="O19" i="11" s="1"/>
  <c r="C9" i="12"/>
  <c r="C15" i="12"/>
  <c r="J26" i="12" s="1"/>
  <c r="O26" i="12" s="1"/>
  <c r="J33" i="11"/>
  <c r="N33" i="11" s="1"/>
  <c r="S33" i="11" s="1"/>
  <c r="J32" i="11"/>
  <c r="N32" i="11" s="1"/>
  <c r="S32" i="11" s="1"/>
  <c r="C27" i="11"/>
  <c r="C9" i="11"/>
  <c r="J14" i="11"/>
  <c r="O14" i="11" s="1"/>
  <c r="J13" i="11"/>
  <c r="O13" i="11" s="1"/>
  <c r="J25" i="13" l="1"/>
  <c r="O25" i="13" s="1"/>
  <c r="J20" i="12"/>
  <c r="O20" i="12" s="1"/>
  <c r="S26" i="12" s="1"/>
  <c r="J41" i="11"/>
  <c r="J40" i="11"/>
  <c r="N40" i="11" s="1"/>
  <c r="S40" i="11" s="1"/>
  <c r="W40" i="11" s="1"/>
  <c r="L41" i="11"/>
  <c r="O19" i="13"/>
  <c r="S25" i="16"/>
  <c r="S19" i="11"/>
  <c r="S20" i="11"/>
  <c r="S33" i="10"/>
  <c r="S17" i="10"/>
  <c r="S16" i="1"/>
  <c r="S29" i="1"/>
  <c r="C29" i="10"/>
  <c r="H33" i="10" s="1"/>
  <c r="C13" i="10"/>
  <c r="H17" i="10" s="1"/>
  <c r="H32" i="9"/>
  <c r="C28" i="9"/>
  <c r="L32" i="9" s="1"/>
  <c r="S32" i="9" s="1"/>
  <c r="C13" i="9"/>
  <c r="H17" i="9" s="1"/>
  <c r="L17" i="9" s="1"/>
  <c r="S17" i="9" s="1"/>
  <c r="C28" i="8"/>
  <c r="H32" i="8" s="1"/>
  <c r="L32" i="8" s="1"/>
  <c r="S32" i="8" s="1"/>
  <c r="C13" i="8"/>
  <c r="H17" i="8" s="1"/>
  <c r="L17" i="8" s="1"/>
  <c r="S17" i="8" s="1"/>
  <c r="N41" i="11" l="1"/>
  <c r="S41" i="11" s="1"/>
  <c r="W41" i="11" s="1"/>
  <c r="S25" i="13"/>
  <c r="C33" i="7"/>
  <c r="Q37" i="7" s="1"/>
  <c r="C13" i="7"/>
  <c r="Q17" i="7" s="1"/>
  <c r="C33" i="6"/>
  <c r="J37" i="6" s="1"/>
  <c r="Q37" i="6" s="1"/>
  <c r="C13" i="6"/>
  <c r="J17" i="6" s="1"/>
  <c r="Q17" i="6" s="1"/>
  <c r="J37" i="5"/>
  <c r="C33" i="5"/>
  <c r="C13" i="5" l="1"/>
  <c r="J17" i="5" s="1"/>
  <c r="L29" i="1"/>
  <c r="Q37" i="5" l="1"/>
  <c r="Q17" i="5"/>
  <c r="L39" i="3"/>
  <c r="L16" i="4"/>
  <c r="L15" i="4"/>
  <c r="R15" i="4" s="1"/>
  <c r="J13" i="3"/>
  <c r="Q13" i="3" s="1"/>
  <c r="J12" i="3"/>
  <c r="Q12" i="3" s="1"/>
  <c r="J20" i="3"/>
  <c r="N20" i="3" s="1"/>
  <c r="J19" i="3"/>
  <c r="N19" i="3" s="1"/>
  <c r="Q20" i="3" l="1"/>
  <c r="Q19" i="3"/>
  <c r="L22" i="4"/>
  <c r="R22" i="4" s="1"/>
  <c r="V22" i="4" s="1"/>
  <c r="L23" i="4"/>
  <c r="R23" i="4" s="1"/>
  <c r="V23" i="4" s="1"/>
  <c r="H29" i="1" l="1"/>
  <c r="L38" i="3"/>
  <c r="N15" i="1"/>
  <c r="J39" i="3"/>
  <c r="N39" i="3" s="1"/>
  <c r="J38" i="3"/>
  <c r="J32" i="3"/>
  <c r="Q32" i="3" s="1"/>
  <c r="L10" i="1"/>
  <c r="J31" i="3"/>
  <c r="Q31" i="3" s="1"/>
  <c r="L7" i="1"/>
  <c r="S7" i="1" s="1"/>
  <c r="L8" i="1"/>
  <c r="S8" i="1"/>
  <c r="N38" i="3" l="1"/>
  <c r="Q38" i="3" s="1"/>
  <c r="Q39" i="3"/>
  <c r="N16" i="1"/>
  <c r="L11" i="1"/>
  <c r="H43" i="1" l="1"/>
  <c r="L43" i="1" s="1"/>
  <c r="L16" i="1"/>
  <c r="P16" i="1" s="1"/>
  <c r="L15" i="1"/>
  <c r="P15" i="1" s="1"/>
  <c r="S11" i="1" l="1"/>
  <c r="S10" i="1"/>
  <c r="S15" i="1" l="1"/>
  <c r="S43" i="1" l="1"/>
</calcChain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0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  <comment ref="C24" authorId="0" shapeId="0">
      <text>
        <r>
          <rPr>
            <b/>
            <sz val="14"/>
            <color indexed="81"/>
            <rFont val="Meiryo UI"/>
            <family val="3"/>
            <charset val="128"/>
          </rPr>
          <t>タブから以下の日数を選択してください
・【24日】R4.1.21(金)～R4.2.13(日)
・【23日】R4.1.22(土)～R4.2.13(日)
・【22日】R4.1.23(日)～R4.2.13(日)
・【21日】R4.1.24(月)～R4.2.13(日)</t>
        </r>
      </text>
    </comment>
  </commentList>
</comments>
</file>

<file path=xl/sharedStrings.xml><?xml version="1.0" encoding="utf-8"?>
<sst xmlns="http://schemas.openxmlformats.org/spreadsheetml/2006/main" count="1492" uniqueCount="206">
  <si>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</si>
  <si>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</si>
  <si>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</si>
  <si>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</si>
  <si>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</si>
  <si>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営業開始日</t>
    <rPh sb="0" eb="2">
      <t>エイギョウ</t>
    </rPh>
    <rPh sb="2" eb="5">
      <t>カイシビ</t>
    </rPh>
    <phoneticPr fontId="2"/>
  </si>
  <si>
    <t>開業日からの売上高情報</t>
    <rPh sb="0" eb="3">
      <t>カイギョウビ</t>
    </rPh>
    <rPh sb="6" eb="8">
      <t>ウリアゲ</t>
    </rPh>
    <rPh sb="8" eb="9">
      <t>タカ</t>
    </rPh>
    <rPh sb="9" eb="11">
      <t>ジョウホウ</t>
    </rPh>
    <phoneticPr fontId="2"/>
  </si>
  <si>
    <t>I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</si>
  <si>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</si>
  <si>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</si>
  <si>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</si>
  <si>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</si>
  <si>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年度
日数*</t>
    <rPh sb="0" eb="2">
      <t>ネンド</t>
    </rPh>
    <rPh sb="3" eb="5">
      <t>ニッスウ</t>
    </rPh>
    <phoneticPr fontId="2"/>
  </si>
  <si>
    <t>上限額</t>
    <rPh sb="0" eb="3">
      <t>ジョウゲンガク</t>
    </rPh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</si>
  <si>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</si>
  <si>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</si>
  <si>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開業日数</t>
    <rPh sb="0" eb="2">
      <t>カイギョウ</t>
    </rPh>
    <rPh sb="2" eb="4">
      <t>ニッスウ</t>
    </rPh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</si>
  <si>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</si>
  <si>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</si>
  <si>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</si>
  <si>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</si>
  <si>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</si>
  <si>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</si>
  <si>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・ 個人事業主：①令和2年度の所得税の確定申告書第一表（AまたはB）の控え
                       ②青色申告決算書（月別売上高）の控え※ある場合
　　　　　　　　　  ③開業日から令和2年12月31日までの飲食店部門の売上高が
                          わかる売上台帳等の帳簿の写し</t>
    <phoneticPr fontId="2"/>
  </si>
  <si>
    <t>・法人：営業開始日から令和3年4月20日までの飲食店部門の売上高がわかる
           　売上台帳等の帳簿の写し
・個人事業主：①令和２年度の所得税の確定申告書第一表（AまたはB）の控え
                      ※令和2年12月31日までの開業の場合
　　　　　　        ②営業開始日から令和3年4月20日までの飲食店部門の売上高が
                         わかる売上台帳等の帳簿の写し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</si>
  <si>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</si>
  <si>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</si>
  <si>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</si>
  <si>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</si>
  <si>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</si>
  <si>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</si>
  <si>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</si>
  <si>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</si>
  <si>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</si>
  <si>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</si>
  <si>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</si>
  <si>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</si>
  <si>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</si>
  <si>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</si>
  <si>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キ</t>
    <phoneticPr fontId="2"/>
  </si>
  <si>
    <t>ク</t>
    <phoneticPr fontId="2"/>
  </si>
  <si>
    <t>キ</t>
    <phoneticPr fontId="2"/>
  </si>
  <si>
    <t>*令和2年2月29日が含まれる年度の場合は366日、含まれない場合は365日</t>
    <rPh sb="11" eb="12">
      <t>フク</t>
    </rPh>
    <rPh sb="15" eb="16">
      <t>ネン</t>
    </rPh>
    <rPh sb="16" eb="17">
      <t>ド</t>
    </rPh>
    <phoneticPr fontId="2"/>
  </si>
  <si>
    <t>令和元年度の売上高</t>
    <rPh sb="0" eb="2">
      <t>レイワ</t>
    </rPh>
    <rPh sb="2" eb="4">
      <t>ガンネン</t>
    </rPh>
    <rPh sb="4" eb="5">
      <t>ド</t>
    </rPh>
    <rPh sb="6" eb="8">
      <t>ウリアゲ</t>
    </rPh>
    <rPh sb="8" eb="9">
      <t>タカ</t>
    </rPh>
    <phoneticPr fontId="2"/>
  </si>
  <si>
    <t>令和２年度の売上高</t>
    <rPh sb="0" eb="2">
      <t>レイワ</t>
    </rPh>
    <rPh sb="3" eb="5">
      <t>ネンド</t>
    </rPh>
    <rPh sb="6" eb="8">
      <t>ウリアゲ</t>
    </rPh>
    <rPh sb="8" eb="9">
      <t>ダカ</t>
    </rPh>
    <phoneticPr fontId="2"/>
  </si>
  <si>
    <t>令和３年の売上高情報</t>
    <rPh sb="0" eb="2">
      <t>レイワ</t>
    </rPh>
    <rPh sb="3" eb="4">
      <t>ネン</t>
    </rPh>
    <rPh sb="5" eb="7">
      <t>ウリアゲ</t>
    </rPh>
    <rPh sb="7" eb="8">
      <t>タカ</t>
    </rPh>
    <rPh sb="8" eb="10">
      <t>ジョウホウ</t>
    </rPh>
    <phoneticPr fontId="2"/>
  </si>
  <si>
    <t>令和元年と
令和３年の比較</t>
    <rPh sb="0" eb="2">
      <t>レイワ</t>
    </rPh>
    <rPh sb="2" eb="4">
      <t>ガンネン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</si>
  <si>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令和２年と
令和３年の比較</t>
    <rPh sb="0" eb="2">
      <t>レイワ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</si>
  <si>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営業開始日から令和２年１２月３１日までの売上高の合計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</si>
  <si>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</si>
  <si>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　　1日当たりの協力金額*</t>
    <rPh sb="3" eb="4">
      <t>ヒ</t>
    </rPh>
    <rPh sb="4" eb="5">
      <t>ア</t>
    </rPh>
    <rPh sb="8" eb="11">
      <t>キョウリョクキン</t>
    </rPh>
    <rPh sb="11" eb="12">
      <t>ガク</t>
    </rPh>
    <phoneticPr fontId="2"/>
  </si>
  <si>
    <t>【売上高方式】</t>
    <rPh sb="1" eb="6">
      <t>ウリアゲタカホウシキ</t>
    </rPh>
    <phoneticPr fontId="2"/>
  </si>
  <si>
    <t>【売上高減少方式】</t>
    <rPh sb="1" eb="3">
      <t>ウリアゲ</t>
    </rPh>
    <rPh sb="3" eb="4">
      <t>ダカ</t>
    </rPh>
    <rPh sb="4" eb="6">
      <t>ゲンショウ</t>
    </rPh>
    <rPh sb="6" eb="8">
      <t>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</si>
  <si>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</si>
  <si>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</si>
  <si>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D</t>
    <phoneticPr fontId="2"/>
  </si>
  <si>
    <t>A.　1施設当たりの協力金支給額まるわかりシート（自動計算）【新型コロナウイルス感染症拡大防止協力金】</t>
    <rPh sb="4" eb="6">
      <t>シセツ</t>
    </rPh>
    <rPh sb="6" eb="7">
      <t>ア</t>
    </rPh>
    <rPh sb="10" eb="13">
      <t>キョウリョクキン</t>
    </rPh>
    <rPh sb="13" eb="15">
      <t>シキュウ</t>
    </rPh>
    <rPh sb="15" eb="16">
      <t>ガク</t>
    </rPh>
    <rPh sb="25" eb="27">
      <t>ジドウ</t>
    </rPh>
    <rPh sb="27" eb="29">
      <t>ケイサン</t>
    </rPh>
    <phoneticPr fontId="2"/>
  </si>
  <si>
    <t>令和元年9月の売上高</t>
    <rPh sb="0" eb="2">
      <t>レイワ</t>
    </rPh>
    <rPh sb="2" eb="4">
      <t>ガンネン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</si>
  <si>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令和２年9月の売上高</t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</si>
  <si>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9月方式
※確定申告書類での月別売上高が不明の場合は、年間売上高方式を選択（但し、複数施設を経営している、飲食店部門以外の売上がある場合を除く）</t>
    <rPh sb="1" eb="2">
      <t>ガツ</t>
    </rPh>
    <rPh sb="2" eb="4">
      <t>ホウシキ</t>
    </rPh>
    <rPh sb="55" eb="56">
      <t>テン</t>
    </rPh>
    <phoneticPr fontId="2"/>
  </si>
  <si>
    <t>令和３年9月の売上高</t>
    <rPh sb="0" eb="2">
      <t>レイワ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</si>
  <si>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【令和２年１月～令和２年9月開業特例（令和２年１月２日～令和２年9月3日に営業開始した施設で個人事業主の方）】</t>
    <rPh sb="8" eb="10">
      <t>レイワ</t>
    </rPh>
    <rPh sb="11" eb="12">
      <t>ネン</t>
    </rPh>
    <rPh sb="14" eb="16">
      <t>カイギョウ</t>
    </rPh>
    <rPh sb="16" eb="18">
      <t>トクレイ</t>
    </rPh>
    <rPh sb="28" eb="30">
      <t>レイワ</t>
    </rPh>
    <rPh sb="31" eb="32">
      <t>ネン</t>
    </rPh>
    <rPh sb="46" eb="48">
      <t>コジン</t>
    </rPh>
    <rPh sb="48" eb="51">
      <t>ジギョウヌシ</t>
    </rPh>
    <rPh sb="52" eb="53">
      <t>カタ</t>
    </rPh>
    <phoneticPr fontId="2"/>
  </si>
  <si>
    <t>令和２年１月～
令和２年9月
開業特例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rPh sb="15" eb="17">
      <t>カイギョウ</t>
    </rPh>
    <rPh sb="17" eb="19">
      <t>トクレイ</t>
    </rPh>
    <phoneticPr fontId="2"/>
  </si>
  <si>
    <t>【新規開業特例（令和２年９月４日以降に営業開始した施設）】</t>
    <rPh sb="1" eb="3">
      <t>シンキ</t>
    </rPh>
    <rPh sb="3" eb="5">
      <t>カイギョウ</t>
    </rPh>
    <rPh sb="5" eb="7">
      <t>トクレイ</t>
    </rPh>
    <rPh sb="8" eb="10">
      <t>レイワ</t>
    </rPh>
    <rPh sb="11" eb="12">
      <t>ネン</t>
    </rPh>
    <rPh sb="13" eb="14">
      <t>ガツ</t>
    </rPh>
    <rPh sb="15" eb="16">
      <t>ヒ</t>
    </rPh>
    <rPh sb="16" eb="18">
      <t>イコウ</t>
    </rPh>
    <rPh sb="19" eb="21">
      <t>エイギョウ</t>
    </rPh>
    <rPh sb="21" eb="23">
      <t>カイシ</t>
    </rPh>
    <rPh sb="25" eb="27">
      <t>シセツ</t>
    </rPh>
    <phoneticPr fontId="2"/>
  </si>
  <si>
    <t>※「2020/9/3」という形式で入力してください。</t>
    <rPh sb="14" eb="16">
      <t>ケイシキ</t>
    </rPh>
    <rPh sb="17" eb="19">
      <t>ニュウリョク</t>
    </rPh>
    <phoneticPr fontId="2"/>
  </si>
  <si>
    <t>※「2020/9/4」という形式で入力してください。</t>
    <rPh sb="14" eb="16">
      <t>ケイシキ</t>
    </rPh>
    <rPh sb="17" eb="19">
      <t>ニュウリョク</t>
    </rPh>
    <phoneticPr fontId="2"/>
  </si>
  <si>
    <t>新規開業特例
（令和２年９月４日以降に営業開始した施設）</t>
    <rPh sb="0" eb="2">
      <t>シンキ</t>
    </rPh>
    <rPh sb="2" eb="4">
      <t>カイギョウ</t>
    </rPh>
    <rPh sb="4" eb="6">
      <t>トクレイ</t>
    </rPh>
    <rPh sb="8" eb="10">
      <t>レイワ</t>
    </rPh>
    <rPh sb="11" eb="12">
      <t>ネン</t>
    </rPh>
    <rPh sb="13" eb="14">
      <t>ガツ</t>
    </rPh>
    <rPh sb="15" eb="18">
      <t>ニチイコウ</t>
    </rPh>
    <rPh sb="19" eb="21">
      <t>エイギョウ</t>
    </rPh>
    <rPh sb="21" eb="23">
      <t>カイシ</t>
    </rPh>
    <rPh sb="25" eb="27">
      <t>シセツ</t>
    </rPh>
    <phoneticPr fontId="2"/>
  </si>
  <si>
    <t>営業開始日から令和３年9月2日までの売上高の合計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ヒ</t>
    </rPh>
    <rPh sb="18" eb="21">
      <t>ウリアゲタカ</t>
    </rPh>
    <rPh sb="22" eb="24">
      <t>ゴウケイ</t>
    </rPh>
    <phoneticPr fontId="2"/>
  </si>
  <si>
    <t>*上限額か減少額÷30×0.4のいずれか低い額</t>
    <rPh sb="1" eb="4">
      <t>ジョウゲンガク</t>
    </rPh>
    <rPh sb="5" eb="7">
      <t>ゲンショウ</t>
    </rPh>
    <rPh sb="7" eb="8">
      <t>ガク</t>
    </rPh>
    <rPh sb="20" eb="21">
      <t>ヒク</t>
    </rPh>
    <rPh sb="22" eb="23">
      <t>ガク</t>
    </rPh>
    <phoneticPr fontId="2"/>
  </si>
  <si>
    <t>計算シート①</t>
    <rPh sb="0" eb="2">
      <t>ケイサン</t>
    </rPh>
    <phoneticPr fontId="2"/>
  </si>
  <si>
    <t>■売上高方式</t>
    <rPh sb="1" eb="4">
      <t>ウリアゲダカ</t>
    </rPh>
    <rPh sb="4" eb="6">
      <t>ホウシキガンネン</t>
    </rPh>
    <phoneticPr fontId="2"/>
  </si>
  <si>
    <t>9月方式
※</t>
    <rPh sb="1" eb="2">
      <t>ガツ</t>
    </rPh>
    <rPh sb="2" eb="4">
      <t>ホウシキ</t>
    </rPh>
    <phoneticPr fontId="2"/>
  </si>
  <si>
    <t>売上高</t>
    <rPh sb="0" eb="2">
      <t>ウリアゲ</t>
    </rPh>
    <rPh sb="2" eb="3">
      <t>ダカ</t>
    </rPh>
    <phoneticPr fontId="2"/>
  </si>
  <si>
    <t>1日当たりの
協力金額</t>
    <phoneticPr fontId="2"/>
  </si>
  <si>
    <t>R３年1月1日-2月28日
の売上高</t>
    <phoneticPr fontId="2"/>
  </si>
  <si>
    <t>R２年1月1日-2月29日
の売上高</t>
    <phoneticPr fontId="2"/>
  </si>
  <si>
    <t>■売上高減少方式</t>
    <rPh sb="4" eb="6">
      <t>ゲンショウ</t>
    </rPh>
    <phoneticPr fontId="2"/>
  </si>
  <si>
    <t>R4年1月1日-2月28日
の売上高</t>
    <phoneticPr fontId="2"/>
  </si>
  <si>
    <t>1施設当たりの協力金支給額</t>
  </si>
  <si>
    <t>（自動）</t>
    <rPh sb="1" eb="3">
      <t>ジドウ</t>
    </rPh>
    <phoneticPr fontId="2"/>
  </si>
  <si>
    <t>CとEの
比較</t>
    <rPh sb="5" eb="7">
      <t>ヒカク</t>
    </rPh>
    <phoneticPr fontId="2"/>
  </si>
  <si>
    <t>DとEの
比較</t>
    <rPh sb="5" eb="7">
      <t>ヒカク</t>
    </rPh>
    <phoneticPr fontId="2"/>
  </si>
  <si>
    <t>■要請協力日数</t>
    <rPh sb="3" eb="5">
      <t>キョウリョク</t>
    </rPh>
    <rPh sb="5" eb="7">
      <t>ニッスウ</t>
    </rPh>
    <phoneticPr fontId="2"/>
  </si>
  <si>
    <t>要請協力期間</t>
    <rPh sb="0" eb="2">
      <t>ヨウセイ</t>
    </rPh>
    <rPh sb="2" eb="4">
      <t>キョウリョク</t>
    </rPh>
    <rPh sb="4" eb="6">
      <t>キカン</t>
    </rPh>
    <phoneticPr fontId="2"/>
  </si>
  <si>
    <t>↓黄色のタブを選択してください。</t>
    <rPh sb="7" eb="9">
      <t>センタク</t>
    </rPh>
    <phoneticPr fontId="2"/>
  </si>
  <si>
    <t>日</t>
    <rPh sb="0" eb="1">
      <t>ニチ</t>
    </rPh>
    <phoneticPr fontId="2"/>
  </si>
  <si>
    <t>R2.1.1～R2.12.31の売上高</t>
    <rPh sb="16" eb="18">
      <t>ウリアゲ</t>
    </rPh>
    <rPh sb="18" eb="19">
      <t>タカ</t>
    </rPh>
    <phoneticPr fontId="2"/>
  </si>
  <si>
    <t>R3.1.1～R3.12.31の売上高</t>
    <rPh sb="16" eb="18">
      <t>ウリアゲ</t>
    </rPh>
    <rPh sb="18" eb="19">
      <t>タカ</t>
    </rPh>
    <phoneticPr fontId="2"/>
  </si>
  <si>
    <t>固定</t>
    <rPh sb="0" eb="2">
      <t>コテイ</t>
    </rPh>
    <phoneticPr fontId="2"/>
  </si>
  <si>
    <t>■売上高方式（年間）</t>
    <rPh sb="1" eb="4">
      <t>ウリアゲダカ</t>
    </rPh>
    <rPh sb="4" eb="6">
      <t>ホウシキガンネン</t>
    </rPh>
    <rPh sb="7" eb="9">
      <t>ネンカン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</si>
  <si>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</si>
  <si>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</si>
  <si>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【計算シート①】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</si>
  <si>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（固定）</t>
    <rPh sb="1" eb="3">
      <t>コテイ</t>
    </rPh>
    <phoneticPr fontId="2"/>
  </si>
  <si>
    <t>上限額※</t>
    <rPh sb="0" eb="3">
      <t>ジョウゲンガク</t>
    </rPh>
    <phoneticPr fontId="2"/>
  </si>
  <si>
    <t>※上限額：20万円もしくは減少額÷60日(59日)×0.3のいずれか低い額</t>
    <rPh sb="1" eb="4">
      <t>ジョウゲンガク</t>
    </rPh>
    <rPh sb="7" eb="8">
      <t>マン</t>
    </rPh>
    <rPh sb="8" eb="9">
      <t>エン</t>
    </rPh>
    <rPh sb="13" eb="15">
      <t>ゲンショウ</t>
    </rPh>
    <rPh sb="15" eb="16">
      <t>ガク</t>
    </rPh>
    <rPh sb="19" eb="20">
      <t>ニチ</t>
    </rPh>
    <rPh sb="23" eb="24">
      <t>ニチ</t>
    </rPh>
    <rPh sb="34" eb="35">
      <t>ヒク</t>
    </rPh>
    <rPh sb="36" eb="37">
      <t>ガク</t>
    </rPh>
    <phoneticPr fontId="2"/>
  </si>
  <si>
    <t>※上限額：20万円</t>
    <rPh sb="1" eb="4">
      <t>ジョウゲンガク</t>
    </rPh>
    <rPh sb="7" eb="8">
      <t>マン</t>
    </rPh>
    <rPh sb="8" eb="9">
      <t>エン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</si>
  <si>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</si>
  <si>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【計算シート⑤】　1施設当たりの協力金支給額まるわかりシート</t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</si>
  <si>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</si>
  <si>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【計算シート②】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</si>
  <si>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</si>
  <si>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</si>
  <si>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※「2021/1/2」という形式で入力してください。</t>
    <phoneticPr fontId="2"/>
  </si>
  <si>
    <t>売上高の算出
対象日数</t>
    <rPh sb="0" eb="3">
      <t>ウリアゲダカ</t>
    </rPh>
    <rPh sb="4" eb="6">
      <t>サンシュツ</t>
    </rPh>
    <rPh sb="7" eb="9">
      <t>タイショウ</t>
    </rPh>
    <rPh sb="9" eb="11">
      <t>ニッスウ</t>
    </rPh>
    <phoneticPr fontId="2"/>
  </si>
  <si>
    <t>計算用</t>
    <rPh sb="0" eb="2">
      <t>ケイサン</t>
    </rPh>
    <rPh sb="2" eb="3">
      <t>ヨウ</t>
    </rPh>
    <phoneticPr fontId="2"/>
  </si>
  <si>
    <t>※固定</t>
    <rPh sb="1" eb="3">
      <t>コテイ</t>
    </rPh>
    <phoneticPr fontId="2"/>
  </si>
  <si>
    <t>開業日からR3年2月28日
の売上高</t>
    <rPh sb="0" eb="3">
      <t>カイギョウビ</t>
    </rPh>
    <rPh sb="7" eb="8">
      <t>ネン</t>
    </rPh>
    <phoneticPr fontId="2"/>
  </si>
  <si>
    <t>※「2021/1/2」という形式で入力してください。(2021/1/2～2021/1/21)</t>
    <phoneticPr fontId="2"/>
  </si>
  <si>
    <t>※自動</t>
    <rPh sb="1" eb="3">
      <t>ジドウ</t>
    </rPh>
    <phoneticPr fontId="2"/>
  </si>
  <si>
    <t>R3年1月22日から
R3年12月22日
の売上高</t>
    <rPh sb="2" eb="3">
      <t>ネン</t>
    </rPh>
    <rPh sb="4" eb="5">
      <t>ガツ</t>
    </rPh>
    <rPh sb="7" eb="8">
      <t>ニチ</t>
    </rPh>
    <rPh sb="13" eb="14">
      <t>ネン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</si>
  <si>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</si>
  <si>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</si>
  <si>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【計算シート③】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</si>
  <si>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【計算シート④】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</si>
  <si>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</si>
  <si>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</si>
  <si>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※「2021/12/23」という形式で入力してください。(2021/12/23～2022/1/20)</t>
    <phoneticPr fontId="2"/>
  </si>
  <si>
    <t>※「2021/1/22」という形式で入力してください。(2021/1/22～2021/12/22)</t>
    <phoneticPr fontId="2"/>
  </si>
  <si>
    <t>R3年12月23日から
R4年1月20日
の売上高</t>
    <rPh sb="2" eb="3">
      <t>ネン</t>
    </rPh>
    <rPh sb="5" eb="6">
      <t>ガツ</t>
    </rPh>
    <rPh sb="8" eb="9">
      <t>ニチ</t>
    </rPh>
    <rPh sb="14" eb="15">
      <t>ネン</t>
    </rPh>
    <phoneticPr fontId="2"/>
  </si>
  <si>
    <t>年度
日数</t>
    <rPh sb="0" eb="2">
      <t>ネンド</t>
    </rPh>
    <rPh sb="3" eb="5">
      <t>ニッスウ</t>
    </rPh>
    <phoneticPr fontId="2"/>
  </si>
  <si>
    <t>年
日数</t>
    <rPh sb="0" eb="1">
      <t>ネン</t>
    </rPh>
    <rPh sb="2" eb="4">
      <t>ニッスウ</t>
    </rPh>
    <phoneticPr fontId="2"/>
  </si>
  <si>
    <t>対象
日数</t>
    <rPh sb="0" eb="2">
      <t>タイショウ</t>
    </rPh>
    <rPh sb="3" eb="5">
      <t>ニッスウ</t>
    </rPh>
    <phoneticPr fontId="2"/>
  </si>
  <si>
    <t>【計算シート⑥】　1施設当たりの協力金支給額まるわかりシート</t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</si>
  <si>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</si>
  <si>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</si>
  <si>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開業日からR3年12月31日
の売上高</t>
    <rPh sb="0" eb="3">
      <t>カイギョウビ</t>
    </rPh>
    <rPh sb="7" eb="8">
      <t>ネン</t>
    </rPh>
    <phoneticPr fontId="2"/>
  </si>
  <si>
    <t>開業日</t>
    <rPh sb="0" eb="3">
      <t>カイギョウビ</t>
    </rPh>
    <phoneticPr fontId="2"/>
  </si>
  <si>
    <t>【計算シート⑦】　1施設当たりの協力金支給額まるわかりシート</t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</si>
  <si>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</si>
  <si>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</si>
  <si>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【計算シート⑧】　1施設当たりの協力金支給額まるわかりシート</t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</si>
  <si>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</si>
  <si>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</si>
  <si>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1日当たりの協力金額
（一律25,000）</t>
    <rPh sb="12" eb="14">
      <t>イチリツ</t>
    </rPh>
    <phoneticPr fontId="2"/>
  </si>
  <si>
    <t>1日当たりの協力金額
（一律30,000）</t>
    <rPh sb="12" eb="14">
      <t>イチリツ</t>
    </rPh>
    <phoneticPr fontId="2"/>
  </si>
  <si>
    <t>1日当たりの協力金額
（一律25,000）</t>
    <rPh sb="1" eb="2">
      <t>ニチ</t>
    </rPh>
    <rPh sb="2" eb="3">
      <t>ア</t>
    </rPh>
    <rPh sb="6" eb="8">
      <t>キョウリョク</t>
    </rPh>
    <rPh sb="8" eb="10">
      <t>キンガク</t>
    </rPh>
    <rPh sb="12" eb="14">
      <t>イチリツ</t>
    </rPh>
    <phoneticPr fontId="2"/>
  </si>
  <si>
    <t>1日当たりの協力金額
（一律30,000）</t>
    <rPh sb="1" eb="2">
      <t>ニチ</t>
    </rPh>
    <rPh sb="2" eb="3">
      <t>ア</t>
    </rPh>
    <rPh sb="6" eb="8">
      <t>キョウリョク</t>
    </rPh>
    <rPh sb="8" eb="10">
      <t>キンガク</t>
    </rPh>
    <rPh sb="12" eb="14">
      <t>イチリツ</t>
    </rPh>
    <phoneticPr fontId="2"/>
  </si>
  <si>
    <t>1日当たりの
協力金額</t>
    <rPh sb="1" eb="2">
      <t>ヒ</t>
    </rPh>
    <rPh sb="2" eb="3">
      <t>ア</t>
    </rPh>
    <rPh sb="7" eb="10">
      <t>キョウリョクキン</t>
    </rPh>
    <rPh sb="10" eb="11">
      <t>ガク</t>
    </rPh>
    <phoneticPr fontId="2"/>
  </si>
  <si>
    <t>↓記入不要</t>
    <phoneticPr fontId="2"/>
  </si>
  <si>
    <t>※要請協力期間のみ自動入力</t>
    <rPh sb="1" eb="3">
      <t>ヨウセイ</t>
    </rPh>
    <rPh sb="3" eb="5">
      <t>キョウリョク</t>
    </rPh>
    <rPh sb="5" eb="7">
      <t>キカン</t>
    </rPh>
    <rPh sb="9" eb="11">
      <t>ジドウ</t>
    </rPh>
    <rPh sb="11" eb="13">
      <t>ニュウリョク</t>
    </rPh>
    <phoneticPr fontId="2"/>
  </si>
  <si>
    <r>
      <t>認証取得</t>
    </r>
    <r>
      <rPr>
        <sz val="16"/>
        <color rgb="FFFF0000"/>
        <rFont val="Meiryo UI"/>
        <family val="3"/>
        <charset val="128"/>
      </rPr>
      <t>前</t>
    </r>
    <r>
      <rPr>
        <sz val="16"/>
        <rFont val="Meiryo UI"/>
        <family val="3"/>
        <charset val="128"/>
      </rPr>
      <t xml:space="preserve">
要請協力日数（A）</t>
    </r>
    <rPh sb="0" eb="2">
      <t>ニンショウ</t>
    </rPh>
    <rPh sb="2" eb="4">
      <t>シュトク</t>
    </rPh>
    <rPh sb="4" eb="5">
      <t>マエ</t>
    </rPh>
    <phoneticPr fontId="2"/>
  </si>
  <si>
    <r>
      <t>認証取得</t>
    </r>
    <r>
      <rPr>
        <sz val="16"/>
        <color rgb="FFFF0000"/>
        <rFont val="Meiryo UI"/>
        <family val="3"/>
        <charset val="128"/>
      </rPr>
      <t>後</t>
    </r>
    <r>
      <rPr>
        <sz val="16"/>
        <rFont val="Meiryo UI"/>
        <family val="3"/>
        <charset val="128"/>
      </rPr>
      <t xml:space="preserve">
要請協力日数（B）</t>
    </r>
    <rPh sb="0" eb="2">
      <t>ニンショウ</t>
    </rPh>
    <rPh sb="2" eb="4">
      <t>シュトク</t>
    </rPh>
    <rPh sb="4" eb="5">
      <t>アト</t>
    </rPh>
    <phoneticPr fontId="2"/>
  </si>
  <si>
    <t>↓黄色のセルを入力してください。</t>
    <rPh sb="7" eb="9">
      <t>ニュウリョク</t>
    </rPh>
    <phoneticPr fontId="2"/>
  </si>
  <si>
    <r>
      <t>■5時～</t>
    </r>
    <r>
      <rPr>
        <b/>
        <u/>
        <sz val="20"/>
        <color theme="1"/>
        <rFont val="Meiryo UI"/>
        <family val="3"/>
        <charset val="128"/>
      </rPr>
      <t>21時まで</t>
    </r>
    <r>
      <rPr>
        <b/>
        <sz val="20"/>
        <color theme="1"/>
        <rFont val="Meiryo UI"/>
        <family val="3"/>
        <charset val="128"/>
      </rPr>
      <t>の時間短縮営業場合</t>
    </r>
    <rPh sb="2" eb="3">
      <t>ジ</t>
    </rPh>
    <rPh sb="6" eb="7">
      <t>ジ</t>
    </rPh>
    <rPh sb="10" eb="12">
      <t>ジカン</t>
    </rPh>
    <rPh sb="12" eb="14">
      <t>タンシュク</t>
    </rPh>
    <rPh sb="14" eb="16">
      <t>エイギョウ</t>
    </rPh>
    <rPh sb="16" eb="18">
      <t>バアイ</t>
    </rPh>
    <phoneticPr fontId="2"/>
  </si>
  <si>
    <r>
      <t>■5時～</t>
    </r>
    <r>
      <rPr>
        <b/>
        <u/>
        <sz val="20"/>
        <color theme="1"/>
        <rFont val="Meiryo UI"/>
        <family val="3"/>
        <charset val="128"/>
      </rPr>
      <t>20時まで</t>
    </r>
    <r>
      <rPr>
        <b/>
        <sz val="20"/>
        <color theme="1"/>
        <rFont val="Meiryo UI"/>
        <family val="3"/>
        <charset val="128"/>
      </rPr>
      <t>の時間短縮営業</t>
    </r>
    <phoneticPr fontId="2"/>
  </si>
  <si>
    <t>ア+イ</t>
    <phoneticPr fontId="2"/>
  </si>
  <si>
    <t>1施設当たりの
協力金支給額</t>
    <rPh sb="1" eb="3">
      <t>シセツ</t>
    </rPh>
    <rPh sb="3" eb="4">
      <t>ア</t>
    </rPh>
    <rPh sb="11" eb="13">
      <t>シキュウ</t>
    </rPh>
    <rPh sb="13" eb="14">
      <t>ガク</t>
    </rPh>
    <phoneticPr fontId="2"/>
  </si>
  <si>
    <t>F</t>
    <phoneticPr fontId="2"/>
  </si>
  <si>
    <t>G</t>
    <phoneticPr fontId="2"/>
  </si>
  <si>
    <t>H</t>
    <phoneticPr fontId="2"/>
  </si>
  <si>
    <t>J</t>
    <phoneticPr fontId="2"/>
  </si>
  <si>
    <t>EとGの
比較</t>
    <rPh sb="5" eb="7">
      <t>ヒカク</t>
    </rPh>
    <phoneticPr fontId="2"/>
  </si>
  <si>
    <t>FとGの
比較</t>
    <rPh sb="5" eb="7">
      <t>ヒカク</t>
    </rPh>
    <phoneticPr fontId="2"/>
  </si>
  <si>
    <t>HとJの
比較</t>
    <rPh sb="5" eb="7">
      <t>ヒカク</t>
    </rPh>
    <phoneticPr fontId="2"/>
  </si>
  <si>
    <t>IとJの
比較</t>
    <rPh sb="5" eb="7">
      <t>ヒカク</t>
    </rPh>
    <phoneticPr fontId="2"/>
  </si>
  <si>
    <r>
      <t>認証取得</t>
    </r>
    <r>
      <rPr>
        <b/>
        <sz val="16"/>
        <color rgb="FFFF0000"/>
        <rFont val="Meiryo UI"/>
        <family val="3"/>
        <charset val="128"/>
      </rPr>
      <t>前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</si>
  <si>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r>
      <t>認証取得</t>
    </r>
    <r>
      <rPr>
        <b/>
        <sz val="16"/>
        <color rgb="FFFF0000"/>
        <rFont val="Meiryo UI"/>
        <family val="3"/>
        <charset val="128"/>
      </rPr>
      <t>後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</si>
  <si>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t>要請協力日数
合計</t>
    <rPh sb="4" eb="6">
      <t>ニッスウ</t>
    </rPh>
    <rPh sb="7" eb="9">
      <t>ゴウケイ</t>
    </rPh>
    <phoneticPr fontId="2"/>
  </si>
  <si>
    <t>Ｂ</t>
    <phoneticPr fontId="2"/>
  </si>
  <si>
    <t>【〈認証途中取得版〉計算シート②】　1施設当たりの協力金支給額まるわかりシート</t>
    <phoneticPr fontId="2"/>
  </si>
  <si>
    <t>計算シート②【売上高方式】</t>
    <rPh sb="0" eb="2">
      <t>ケイサン</t>
    </rPh>
    <rPh sb="7" eb="9">
      <t>ウリアゲ</t>
    </rPh>
    <rPh sb="9" eb="10">
      <t>ダカ</t>
    </rPh>
    <rPh sb="10" eb="12">
      <t>ホウシキ</t>
    </rPh>
    <phoneticPr fontId="2"/>
  </si>
  <si>
    <t>【〈認証途中取得版〉計算シート③】　1施設当たりの協力金支給額まるわかりシート</t>
    <phoneticPr fontId="2"/>
  </si>
  <si>
    <t>計算シート③【売上高方式】</t>
    <rPh sb="0" eb="2">
      <t>ケイサン</t>
    </rPh>
    <rPh sb="7" eb="9">
      <t>ウリアゲ</t>
    </rPh>
    <rPh sb="9" eb="10">
      <t>ダカ</t>
    </rPh>
    <rPh sb="10" eb="12">
      <t>ホウシキ</t>
    </rPh>
    <phoneticPr fontId="2"/>
  </si>
  <si>
    <t>■売上高の算出用 対象日数</t>
    <rPh sb="7" eb="8">
      <t>ヨウ</t>
    </rPh>
    <phoneticPr fontId="2"/>
  </si>
  <si>
    <t>Ｃ</t>
    <phoneticPr fontId="2"/>
  </si>
  <si>
    <t>Ｄ</t>
    <phoneticPr fontId="2"/>
  </si>
  <si>
    <t>※準備期間の日数は除いて入力して下さい</t>
    <rPh sb="1" eb="3">
      <t>ジュンビ</t>
    </rPh>
    <rPh sb="3" eb="5">
      <t>キカン</t>
    </rPh>
    <rPh sb="6" eb="8">
      <t>ニッスウ</t>
    </rPh>
    <rPh sb="9" eb="10">
      <t>ノゾ</t>
    </rPh>
    <rPh sb="12" eb="14">
      <t>ニュウリョク</t>
    </rPh>
    <rPh sb="16" eb="17">
      <t>クダ</t>
    </rPh>
    <phoneticPr fontId="2"/>
  </si>
  <si>
    <r>
      <rPr>
        <u/>
        <sz val="16"/>
        <color theme="1"/>
        <rFont val="Meiryo UI"/>
        <family val="3"/>
        <charset val="128"/>
      </rPr>
      <t>ア+ウ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タカ</t>
    </rPh>
    <rPh sb="13" eb="15">
      <t>ヒカク</t>
    </rPh>
    <rPh sb="17" eb="19">
      <t>バアイ</t>
    </rPh>
    <phoneticPr fontId="2"/>
  </si>
  <si>
    <r>
      <rPr>
        <u/>
        <sz val="16"/>
        <color theme="1"/>
        <rFont val="Meiryo UI"/>
        <family val="3"/>
        <charset val="128"/>
      </rPr>
      <t>イ+エ</t>
    </r>
    <r>
      <rPr>
        <sz val="16"/>
        <color theme="1"/>
        <rFont val="Meiryo UI"/>
        <family val="3"/>
        <charset val="128"/>
      </rPr>
      <t xml:space="preserve">
※R３の売上高
で比較した場合</t>
    </r>
    <phoneticPr fontId="2"/>
  </si>
  <si>
    <r>
      <rPr>
        <u/>
        <sz val="16"/>
        <color theme="1"/>
        <rFont val="Meiryo UI"/>
        <family val="3"/>
        <charset val="128"/>
      </rPr>
      <t>オ+キ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ダカ</t>
    </rPh>
    <rPh sb="13" eb="15">
      <t>ヒカク</t>
    </rPh>
    <rPh sb="17" eb="19">
      <t>バアイ</t>
    </rPh>
    <phoneticPr fontId="2"/>
  </si>
  <si>
    <r>
      <rPr>
        <u/>
        <sz val="16"/>
        <color theme="1"/>
        <rFont val="Meiryo UI"/>
        <family val="3"/>
        <charset val="128"/>
      </rPr>
      <t>カ+ク</t>
    </r>
    <r>
      <rPr>
        <sz val="16"/>
        <color theme="1"/>
        <rFont val="Meiryo UI"/>
        <family val="3"/>
        <charset val="128"/>
      </rPr>
      <t xml:space="preserve">
※R３の売上高
で比較した場合</t>
    </r>
    <phoneticPr fontId="2"/>
  </si>
  <si>
    <r>
      <rPr>
        <u/>
        <sz val="16"/>
        <color theme="1"/>
        <rFont val="Meiryo UI"/>
        <family val="3"/>
        <charset val="128"/>
      </rPr>
      <t>ア+ウ</t>
    </r>
    <r>
      <rPr>
        <sz val="16"/>
        <color theme="1"/>
        <rFont val="Meiryo UI"/>
        <family val="3"/>
        <charset val="128"/>
      </rPr>
      <t xml:space="preserve">
※R２の売上高
で比較した場合</t>
    </r>
    <rPh sb="8" eb="10">
      <t>ウリアゲ</t>
    </rPh>
    <rPh sb="10" eb="11">
      <t>ダカ</t>
    </rPh>
    <rPh sb="13" eb="15">
      <t>ヒカク</t>
    </rPh>
    <rPh sb="17" eb="19">
      <t>バアイ</t>
    </rPh>
    <phoneticPr fontId="2"/>
  </si>
  <si>
    <t>〈認証途中申請〉計算シート①【売上高方式】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</si>
  <si>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〈認証途中申請〉計算シート①【売上高減少方式】</t>
    <rPh sb="8" eb="10">
      <t>ケイサン</t>
    </rPh>
    <rPh sb="15" eb="17">
      <t>ウリアゲ</t>
    </rPh>
    <rPh sb="17" eb="18">
      <t>ダカ</t>
    </rPh>
    <rPh sb="18" eb="20">
      <t>ゲンショウ</t>
    </rPh>
    <rPh sb="20" eb="22">
      <t>ホウシキ</t>
    </rPh>
    <phoneticPr fontId="2"/>
  </si>
  <si>
    <t>〈認証途中申請〉計算シート②【売上高方式】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</si>
  <si>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〈認証途中申請〉計算シート③【売上高方式】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</si>
  <si>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〈認証途中申請〉計算シート④【売上高方式】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</si>
  <si>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〈認証途中申請〉計算シート⑤【売上高方式】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</si>
  <si>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〈認証途中申請〉計算シート⑥【売上高方式】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</si>
  <si>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〈認証途中申請〉計算シート⑦【売上高方式】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</si>
  <si>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t>〈認証途中申請〉計算シート⑧【売上高方式】</t>
    <rPh sb="8" eb="10">
      <t>ケイサン</t>
    </rPh>
    <rPh sb="15" eb="17">
      <t>ウリアゲ</t>
    </rPh>
    <rPh sb="17" eb="18">
      <t>ダカ</t>
    </rPh>
    <rPh sb="18" eb="20">
      <t>ホウシキ</t>
    </rPh>
    <phoneticPr fontId="2"/>
  </si>
  <si>
    <r>
      <t>認証申請</t>
    </r>
    <r>
      <rPr>
        <b/>
        <u/>
        <sz val="16"/>
        <color rgb="FFFF0000"/>
        <rFont val="Meiryo UI"/>
        <family val="3"/>
        <charset val="128"/>
      </rPr>
      <t>後</t>
    </r>
    <r>
      <rPr>
        <b/>
        <sz val="16"/>
        <color theme="1"/>
        <rFont val="Meiryo UI"/>
        <family val="3"/>
        <charset val="128"/>
      </rPr>
      <t>の協力金支給額</t>
    </r>
    <rPh sb="9" eb="11">
      <t>シキュウ</t>
    </rPh>
    <rPh sb="11" eb="12">
      <t>ガク</t>
    </rPh>
    <phoneticPr fontId="2"/>
  </si>
  <si>
    <r>
      <t>認証申請</t>
    </r>
    <r>
      <rPr>
        <b/>
        <u/>
        <sz val="16"/>
        <color rgb="FFFF0000"/>
        <rFont val="Meiryo UI"/>
        <family val="3"/>
        <charset val="128"/>
      </rPr>
      <t>前</t>
    </r>
    <r>
      <rPr>
        <b/>
        <sz val="16"/>
        <color theme="1"/>
        <rFont val="Meiryo UI"/>
        <family val="3"/>
        <charset val="128"/>
      </rPr>
      <t>の協力金支給額</t>
    </r>
    <rPh sb="9" eb="11">
      <t>シキュウ</t>
    </rPh>
    <rPh sb="11" eb="12">
      <t>ガク</t>
    </rPh>
    <phoneticPr fontId="2"/>
  </si>
  <si>
    <r>
      <t>認証申請</t>
    </r>
    <r>
      <rPr>
        <u/>
        <sz val="16"/>
        <color rgb="FFFF0000"/>
        <rFont val="Meiryo UI"/>
        <family val="3"/>
        <charset val="128"/>
      </rPr>
      <t>前</t>
    </r>
    <r>
      <rPr>
        <sz val="16"/>
        <rFont val="Meiryo UI"/>
        <family val="3"/>
        <charset val="128"/>
      </rPr>
      <t xml:space="preserve">
要請協力日数（a）</t>
    </r>
    <rPh sb="0" eb="2">
      <t>ニンショウ</t>
    </rPh>
    <rPh sb="4" eb="5">
      <t>マエ</t>
    </rPh>
    <phoneticPr fontId="2"/>
  </si>
  <si>
    <r>
      <t>認証申請</t>
    </r>
    <r>
      <rPr>
        <u/>
        <sz val="16"/>
        <color rgb="FFFF0000"/>
        <rFont val="Meiryo UI"/>
        <family val="3"/>
        <charset val="128"/>
      </rPr>
      <t>後</t>
    </r>
    <r>
      <rPr>
        <sz val="16"/>
        <rFont val="Meiryo UI"/>
        <family val="3"/>
        <charset val="128"/>
      </rPr>
      <t xml:space="preserve">
要請協力日数（b）</t>
    </r>
    <rPh sb="0" eb="2">
      <t>ニンショウ</t>
    </rPh>
    <rPh sb="4" eb="5">
      <t>アト</t>
    </rPh>
    <phoneticPr fontId="2"/>
  </si>
  <si>
    <r>
      <t>認証申請</t>
    </r>
    <r>
      <rPr>
        <b/>
        <u/>
        <sz val="16"/>
        <color rgb="FFFF0000"/>
        <rFont val="Meiryo UI"/>
        <family val="3"/>
        <charset val="128"/>
      </rPr>
      <t>前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</si>
  <si>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r>
      <t>認証申請</t>
    </r>
    <r>
      <rPr>
        <b/>
        <u/>
        <sz val="16"/>
        <color rgb="FFFF0000"/>
        <rFont val="Meiryo UI"/>
        <family val="3"/>
        <charset val="128"/>
      </rPr>
      <t>後</t>
    </r>
    <r>
      <rPr>
        <b/>
        <sz val="16"/>
        <color theme="1"/>
        <rFont val="Meiryo UI"/>
        <family val="3"/>
        <charset val="128"/>
      </rPr>
      <t>の
協力金支給額</t>
    </r>
    <rPh sb="10" eb="12">
      <t>シキュウ</t>
    </rPh>
    <rPh sb="12" eb="13">
      <t>ガク</t>
    </rPh>
    <phoneticPr fontId="2"/>
  </si>
  <si>
    <t>開業日からR4年1月20日
の売上高</t>
    <phoneticPr fontId="2"/>
  </si>
  <si>
    <t>開業日からR4年1月20日
の売上高</t>
    <rPh sb="0" eb="3">
      <t>カイギョウビ</t>
    </rPh>
    <rPh sb="7" eb="8">
      <t>ネン</t>
    </rPh>
    <rPh sb="9" eb="10">
      <t>ガツ</t>
    </rPh>
    <rPh sb="12" eb="13">
      <t>ニチ</t>
    </rPh>
    <rPh sb="15" eb="17">
      <t>ウリアゲ</t>
    </rPh>
    <rPh sb="17" eb="18">
      <t>ダカ</t>
    </rPh>
    <phoneticPr fontId="2"/>
  </si>
  <si>
    <r>
      <t xml:space="preserve">※「2021/1/2」という形式で入力してください。(2021/1/2～2021/1/21) 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rPh sb="48" eb="50">
      <t>タイショウ</t>
    </rPh>
    <rPh sb="51" eb="53">
      <t>ヒズケ</t>
    </rPh>
    <rPh sb="53" eb="55">
      <t>イガイ</t>
    </rPh>
    <rPh sb="60" eb="61">
      <t>デ</t>
    </rPh>
    <rPh sb="64" eb="66">
      <t>セッテイ</t>
    </rPh>
    <phoneticPr fontId="2"/>
  </si>
  <si>
    <t>※自動(39日～58日)</t>
    <rPh sb="1" eb="3">
      <t>ジドウ</t>
    </rPh>
    <rPh sb="6" eb="7">
      <t>ニチ</t>
    </rPh>
    <rPh sb="10" eb="11">
      <t>ニチ</t>
    </rPh>
    <phoneticPr fontId="2"/>
  </si>
  <si>
    <r>
      <t xml:space="preserve">※「2021/1/2」という形式で入力してください。(2021/1/2～2021/1/21) 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</si>
  <si>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※自動(345日～364日)</t>
    <rPh sb="1" eb="3">
      <t>ジドウ</t>
    </rPh>
    <rPh sb="7" eb="8">
      <t>ニチ</t>
    </rPh>
    <rPh sb="12" eb="13">
      <t>ニチ</t>
    </rPh>
    <phoneticPr fontId="2"/>
  </si>
  <si>
    <r>
      <t>※「2021/1/22」という形式で入力してください。（2021/1/22～2021/11/23）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</si>
  <si>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※自動(59日～364日)</t>
    <rPh sb="1" eb="3">
      <t>ジドウ</t>
    </rPh>
    <phoneticPr fontId="2"/>
  </si>
  <si>
    <r>
      <t>※「2021/11/24」という形式で入力してください。（2021/11/24～2022/1/20）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</si>
  <si>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※自動(1日～58日)</t>
    <rPh sb="1" eb="3">
      <t>ジドウ</t>
    </rPh>
    <rPh sb="5" eb="6">
      <t>ニチ</t>
    </rPh>
    <rPh sb="9" eb="10">
      <t>ニチ</t>
    </rPh>
    <phoneticPr fontId="2"/>
  </si>
  <si>
    <t>C【認証途中申請】　計算シート①</t>
    <phoneticPr fontId="2"/>
  </si>
  <si>
    <t>C【認証途中申請】　計算シート②</t>
    <phoneticPr fontId="2"/>
  </si>
  <si>
    <t>C【認証途中申請】　計算シート③</t>
    <phoneticPr fontId="2"/>
  </si>
  <si>
    <t>C【認証途中申請】　計算シート④</t>
    <phoneticPr fontId="2"/>
  </si>
  <si>
    <t>C【認証途中申請】　計算シート⑤</t>
    <phoneticPr fontId="2"/>
  </si>
  <si>
    <t>C【認証途中申請】　計算シート⑥</t>
    <phoneticPr fontId="2"/>
  </si>
  <si>
    <t>C【認証途中申請】　計算シート⑦</t>
    <phoneticPr fontId="2"/>
  </si>
  <si>
    <t>C【認証途中申請】　計算シート⑧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</si>
</sst>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&quot;△ &quot;#,##0"/>
    <numFmt numFmtId="178" formatCode="#,###&quot;日&quot;"/>
    <numFmt numFmtId="179" formatCode="#,##0_);[Red]\(#,##0\)"/>
  </numFmts>
  <fonts count="3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u/>
      <sz val="24"/>
      <color theme="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2"/>
      <name val="Meiryo UI"/>
      <family val="3"/>
      <charset val="128"/>
    </font>
    <font>
      <b/>
      <sz val="18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6"/>
      <color theme="1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u/>
      <sz val="16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77" fontId="14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4" fontId="14" fillId="2" borderId="5" xfId="0" applyNumberFormat="1" applyFont="1" applyFill="1" applyBorder="1" applyAlignment="1" applyProtection="1">
      <alignment horizontal="right" vertical="center"/>
      <protection locked="0"/>
    </xf>
    <xf numFmtId="56" fontId="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177" fontId="14" fillId="3" borderId="5" xfId="0" applyNumberFormat="1" applyFont="1" applyFill="1" applyBorder="1" applyAlignment="1" applyProtection="1">
      <alignment horizontal="right" vertical="center"/>
    </xf>
    <xf numFmtId="176" fontId="10" fillId="3" borderId="5" xfId="0" applyNumberFormat="1" applyFont="1" applyFill="1" applyBorder="1" applyAlignment="1" applyProtection="1">
      <alignment horizontal="right" vertical="center" shrinkToFit="1"/>
    </xf>
    <xf numFmtId="177" fontId="14" fillId="3" borderId="5" xfId="0" applyNumberFormat="1" applyFont="1" applyFill="1" applyBorder="1" applyAlignment="1" applyProtection="1">
      <alignment horizontal="right" vertical="center" wrapText="1"/>
    </xf>
    <xf numFmtId="0" fontId="14" fillId="3" borderId="5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14" fillId="2" borderId="19" xfId="0" applyNumberFormat="1" applyFont="1" applyFill="1" applyBorder="1" applyAlignment="1" applyProtection="1">
      <alignment vertical="center"/>
      <protection locked="0"/>
    </xf>
    <xf numFmtId="176" fontId="14" fillId="2" borderId="14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6" fontId="14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77" fontId="14" fillId="3" borderId="21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22" xfId="0" applyNumberFormat="1" applyFont="1" applyFill="1" applyBorder="1" applyAlignment="1">
      <alignment horizontal="right" vertical="center"/>
    </xf>
    <xf numFmtId="0" fontId="18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14" fontId="21" fillId="2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4" fontId="21" fillId="5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79" fontId="21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9" fontId="18" fillId="3" borderId="1" xfId="0" applyNumberFormat="1" applyFont="1" applyFill="1" applyBorder="1" applyAlignment="1" applyProtection="1">
      <alignment horizontal="right" vertical="center"/>
    </xf>
    <xf numFmtId="179" fontId="21" fillId="0" borderId="0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horizontal="center" vertical="center"/>
    </xf>
    <xf numFmtId="176" fontId="14" fillId="5" borderId="24" xfId="0" applyNumberFormat="1" applyFont="1" applyFill="1" applyBorder="1" applyAlignment="1" applyProtection="1">
      <alignment horizontal="right" vertical="center"/>
      <protection locked="0"/>
    </xf>
    <xf numFmtId="179" fontId="21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179" fontId="18" fillId="5" borderId="1" xfId="0" applyNumberFormat="1" applyFont="1" applyFill="1" applyBorder="1" applyAlignment="1" applyProtection="1">
      <alignment horizontal="right" vertical="center"/>
    </xf>
    <xf numFmtId="0" fontId="12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76" fontId="14" fillId="3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right" vertical="center"/>
    </xf>
    <xf numFmtId="176" fontId="14" fillId="3" borderId="4" xfId="0" applyNumberFormat="1" applyFont="1" applyFill="1" applyBorder="1" applyAlignment="1" applyProtection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76" fontId="14" fillId="2" borderId="4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6" fontId="10" fillId="3" borderId="21" xfId="0" applyNumberFormat="1" applyFont="1" applyFill="1" applyBorder="1" applyAlignment="1" applyProtection="1">
      <alignment horizontal="right" vertical="center" shrinkToFit="1"/>
    </xf>
    <xf numFmtId="0" fontId="21" fillId="0" borderId="0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76" fontId="14" fillId="3" borderId="1" xfId="0" applyNumberFormat="1" applyFont="1" applyFill="1" applyBorder="1" applyAlignment="1" applyProtection="1">
      <alignment horizontal="right" vertical="center"/>
    </xf>
    <xf numFmtId="176" fontId="14" fillId="3" borderId="19" xfId="0" applyNumberFormat="1" applyFont="1" applyFill="1" applyBorder="1" applyAlignment="1" applyProtection="1">
      <alignment vertical="center"/>
      <protection locked="0"/>
    </xf>
    <xf numFmtId="176" fontId="14" fillId="3" borderId="4" xfId="0" applyNumberFormat="1" applyFont="1" applyFill="1" applyBorder="1" applyAlignment="1" applyProtection="1">
      <alignment vertical="center"/>
      <protection locked="0"/>
    </xf>
    <xf numFmtId="176" fontId="14" fillId="3" borderId="14" xfId="0" applyNumberFormat="1" applyFont="1" applyFill="1" applyBorder="1" applyAlignment="1" applyProtection="1">
      <alignment vertical="center"/>
      <protection locked="0"/>
    </xf>
    <xf numFmtId="176" fontId="14" fillId="3" borderId="4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14" fillId="2" borderId="19" xfId="0" applyNumberFormat="1" applyFont="1" applyFill="1" applyBorder="1" applyAlignment="1" applyProtection="1">
      <alignment horizontal="right" vertical="center"/>
      <protection locked="0"/>
    </xf>
    <xf numFmtId="176" fontId="1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17319</xdr:colOff>
      <xdr:row>17</xdr:row>
      <xdr:rowOff>322720</xdr:rowOff>
    </xdr:from>
    <xdr:to>
      <xdr:col>8</xdr:col>
      <xdr:colOff>1239694</xdr:colOff>
      <xdr:row>18</xdr:row>
      <xdr:rowOff>1125682</xdr:rowOff>
    </xdr:to>
    <xdr:sp macro="" textlink="">
      <xdr:nvSpPr>
        <xdr:cNvPr id="3" name="右矢印 2"/>
        <xdr:cNvSpPr/>
      </xdr:nvSpPr>
      <xdr:spPr>
        <a:xfrm>
          <a:off x="6389544" y="151912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27</xdr:row>
      <xdr:rowOff>0</xdr:rowOff>
    </xdr:from>
    <xdr:to>
      <xdr:col>14</xdr:col>
      <xdr:colOff>311728</xdr:colOff>
      <xdr:row>27</xdr:row>
      <xdr:rowOff>0</xdr:rowOff>
    </xdr:to>
    <xdr:sp macro="" textlink="">
      <xdr:nvSpPr>
        <xdr:cNvPr id="5" name="右矢印 4"/>
        <xdr:cNvSpPr/>
      </xdr:nvSpPr>
      <xdr:spPr>
        <a:xfrm>
          <a:off x="11359030" y="167120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1133210</xdr:rowOff>
    </xdr:from>
    <xdr:to>
      <xdr:col>8</xdr:col>
      <xdr:colOff>1253549</xdr:colOff>
      <xdr:row>20</xdr:row>
      <xdr:rowOff>83127</xdr:rowOff>
    </xdr:to>
    <xdr:sp macro="" textlink="">
      <xdr:nvSpPr>
        <xdr:cNvPr id="6" name="右矢印 5"/>
        <xdr:cNvSpPr/>
      </xdr:nvSpPr>
      <xdr:spPr>
        <a:xfrm>
          <a:off x="6403399" y="164303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18</xdr:row>
      <xdr:rowOff>254000</xdr:rowOff>
    </xdr:from>
    <xdr:to>
      <xdr:col>12</xdr:col>
      <xdr:colOff>500062</xdr:colOff>
      <xdr:row>18</xdr:row>
      <xdr:rowOff>857249</xdr:rowOff>
    </xdr:to>
    <xdr:sp macro="" textlink="">
      <xdr:nvSpPr>
        <xdr:cNvPr id="9" name="右矢印 8"/>
        <xdr:cNvSpPr/>
      </xdr:nvSpPr>
      <xdr:spPr>
        <a:xfrm>
          <a:off x="13110967" y="10374313"/>
          <a:ext cx="1557533" cy="60324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11</xdr:col>
      <xdr:colOff>176680</xdr:colOff>
      <xdr:row>27</xdr:row>
      <xdr:rowOff>0</xdr:rowOff>
    </xdr:from>
    <xdr:to>
      <xdr:col>14</xdr:col>
      <xdr:colOff>311728</xdr:colOff>
      <xdr:row>27</xdr:row>
      <xdr:rowOff>0</xdr:rowOff>
    </xdr:to>
    <xdr:sp macro="" textlink="">
      <xdr:nvSpPr>
        <xdr:cNvPr id="10" name="右矢印 9"/>
        <xdr:cNvSpPr/>
      </xdr:nvSpPr>
      <xdr:spPr>
        <a:xfrm>
          <a:off x="11359030" y="167120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1133210</xdr:rowOff>
    </xdr:from>
    <xdr:to>
      <xdr:col>8</xdr:col>
      <xdr:colOff>1253549</xdr:colOff>
      <xdr:row>20</xdr:row>
      <xdr:rowOff>83127</xdr:rowOff>
    </xdr:to>
    <xdr:sp macro="" textlink="">
      <xdr:nvSpPr>
        <xdr:cNvPr id="11" name="右矢印 10"/>
        <xdr:cNvSpPr/>
      </xdr:nvSpPr>
      <xdr:spPr>
        <a:xfrm>
          <a:off x="6403399" y="164303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14" name="右矢印 13"/>
        <xdr:cNvSpPr/>
      </xdr:nvSpPr>
      <xdr:spPr>
        <a:xfrm>
          <a:off x="6389544" y="48280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249416</xdr:colOff>
      <xdr:row>11</xdr:row>
      <xdr:rowOff>392207</xdr:rowOff>
    </xdr:from>
    <xdr:to>
      <xdr:col>12</xdr:col>
      <xdr:colOff>687761</xdr:colOff>
      <xdr:row>12</xdr:row>
      <xdr:rowOff>683559</xdr:rowOff>
    </xdr:to>
    <xdr:sp macro="" textlink="">
      <xdr:nvSpPr>
        <xdr:cNvPr id="15" name="右矢印 14"/>
        <xdr:cNvSpPr/>
      </xdr:nvSpPr>
      <xdr:spPr>
        <a:xfrm>
          <a:off x="13147387" y="6308913"/>
          <a:ext cx="1693403" cy="7171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11</xdr:col>
      <xdr:colOff>176680</xdr:colOff>
      <xdr:row>13</xdr:row>
      <xdr:rowOff>271929</xdr:rowOff>
    </xdr:from>
    <xdr:to>
      <xdr:col>12</xdr:col>
      <xdr:colOff>690562</xdr:colOff>
      <xdr:row>14</xdr:row>
      <xdr:rowOff>119061</xdr:rowOff>
    </xdr:to>
    <xdr:sp macro="" textlink="">
      <xdr:nvSpPr>
        <xdr:cNvPr id="16" name="右矢印 15"/>
        <xdr:cNvSpPr/>
      </xdr:nvSpPr>
      <xdr:spPr>
        <a:xfrm>
          <a:off x="13083055" y="7320429"/>
          <a:ext cx="1775945" cy="53769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17" name="右矢印 16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20" name="右矢印 19"/>
        <xdr:cNvSpPr/>
      </xdr:nvSpPr>
      <xdr:spPr>
        <a:xfrm>
          <a:off x="6389544" y="4828045"/>
          <a:ext cx="2193925" cy="123158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23" name="右矢印 22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190501</xdr:colOff>
      <xdr:row>19</xdr:row>
      <xdr:rowOff>261938</xdr:rowOff>
    </xdr:from>
    <xdr:to>
      <xdr:col>12</xdr:col>
      <xdr:colOff>523874</xdr:colOff>
      <xdr:row>19</xdr:row>
      <xdr:rowOff>949231</xdr:rowOff>
    </xdr:to>
    <xdr:sp macro="" textlink="">
      <xdr:nvSpPr>
        <xdr:cNvPr id="31" name="右矢印 30"/>
        <xdr:cNvSpPr/>
      </xdr:nvSpPr>
      <xdr:spPr>
        <a:xfrm>
          <a:off x="13096876" y="11525251"/>
          <a:ext cx="159543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294409</xdr:colOff>
      <xdr:row>29</xdr:row>
      <xdr:rowOff>0</xdr:rowOff>
    </xdr:from>
    <xdr:to>
      <xdr:col>14</xdr:col>
      <xdr:colOff>484909</xdr:colOff>
      <xdr:row>33</xdr:row>
      <xdr:rowOff>59171</xdr:rowOff>
    </xdr:to>
    <xdr:sp macro="" textlink="">
      <xdr:nvSpPr>
        <xdr:cNvPr id="46" name="正方形/長方形 45"/>
        <xdr:cNvSpPr/>
      </xdr:nvSpPr>
      <xdr:spPr>
        <a:xfrm>
          <a:off x="6666634" y="78676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31</xdr:row>
      <xdr:rowOff>540929</xdr:rowOff>
    </xdr:from>
    <xdr:to>
      <xdr:col>7</xdr:col>
      <xdr:colOff>588818</xdr:colOff>
      <xdr:row>32</xdr:row>
      <xdr:rowOff>571501</xdr:rowOff>
    </xdr:to>
    <xdr:sp macro="" textlink="">
      <xdr:nvSpPr>
        <xdr:cNvPr id="47" name="右矢印 46"/>
        <xdr:cNvSpPr/>
      </xdr:nvSpPr>
      <xdr:spPr>
        <a:xfrm>
          <a:off x="5582518" y="93515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29</xdr:row>
      <xdr:rowOff>0</xdr:rowOff>
    </xdr:from>
    <xdr:to>
      <xdr:col>14</xdr:col>
      <xdr:colOff>484909</xdr:colOff>
      <xdr:row>33</xdr:row>
      <xdr:rowOff>59171</xdr:rowOff>
    </xdr:to>
    <xdr:sp macro="" textlink="">
      <xdr:nvSpPr>
        <xdr:cNvPr id="48" name="正方形/長方形 47"/>
        <xdr:cNvSpPr/>
      </xdr:nvSpPr>
      <xdr:spPr>
        <a:xfrm>
          <a:off x="6666634" y="78676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31</xdr:row>
      <xdr:rowOff>540929</xdr:rowOff>
    </xdr:from>
    <xdr:to>
      <xdr:col>7</xdr:col>
      <xdr:colOff>588818</xdr:colOff>
      <xdr:row>32</xdr:row>
      <xdr:rowOff>571501</xdr:rowOff>
    </xdr:to>
    <xdr:sp macro="" textlink="">
      <xdr:nvSpPr>
        <xdr:cNvPr id="49" name="右矢印 48"/>
        <xdr:cNvSpPr/>
      </xdr:nvSpPr>
      <xdr:spPr>
        <a:xfrm>
          <a:off x="5582518" y="93515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952500</xdr:colOff>
      <xdr:row>31</xdr:row>
      <xdr:rowOff>163038</xdr:rowOff>
    </xdr:from>
    <xdr:to>
      <xdr:col>16</xdr:col>
      <xdr:colOff>160812</xdr:colOff>
      <xdr:row>31</xdr:row>
      <xdr:rowOff>853794</xdr:rowOff>
    </xdr:to>
    <xdr:sp macro="" textlink="">
      <xdr:nvSpPr>
        <xdr:cNvPr id="50" name="右矢印 49"/>
        <xdr:cNvSpPr/>
      </xdr:nvSpPr>
      <xdr:spPr>
        <a:xfrm>
          <a:off x="17594036" y="15974538"/>
          <a:ext cx="145349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14</xdr:col>
      <xdr:colOff>979714</xdr:colOff>
      <xdr:row>32</xdr:row>
      <xdr:rowOff>82880</xdr:rowOff>
    </xdr:from>
    <xdr:to>
      <xdr:col>16</xdr:col>
      <xdr:colOff>157349</xdr:colOff>
      <xdr:row>32</xdr:row>
      <xdr:rowOff>773636</xdr:rowOff>
    </xdr:to>
    <xdr:sp macro="" textlink="">
      <xdr:nvSpPr>
        <xdr:cNvPr id="51" name="右矢印 50"/>
        <xdr:cNvSpPr/>
      </xdr:nvSpPr>
      <xdr:spPr>
        <a:xfrm>
          <a:off x="17621250" y="16806059"/>
          <a:ext cx="1422813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294409</xdr:colOff>
      <xdr:row>37</xdr:row>
      <xdr:rowOff>0</xdr:rowOff>
    </xdr:from>
    <xdr:to>
      <xdr:col>14</xdr:col>
      <xdr:colOff>484909</xdr:colOff>
      <xdr:row>41</xdr:row>
      <xdr:rowOff>59171</xdr:rowOff>
    </xdr:to>
    <xdr:sp macro="" textlink="">
      <xdr:nvSpPr>
        <xdr:cNvPr id="52" name="正方形/長方形 51"/>
        <xdr:cNvSpPr/>
      </xdr:nvSpPr>
      <xdr:spPr>
        <a:xfrm>
          <a:off x="6666634" y="182308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39</xdr:row>
      <xdr:rowOff>540929</xdr:rowOff>
    </xdr:from>
    <xdr:to>
      <xdr:col>7</xdr:col>
      <xdr:colOff>588818</xdr:colOff>
      <xdr:row>40</xdr:row>
      <xdr:rowOff>571501</xdr:rowOff>
    </xdr:to>
    <xdr:sp macro="" textlink="">
      <xdr:nvSpPr>
        <xdr:cNvPr id="53" name="右矢印 52"/>
        <xdr:cNvSpPr/>
      </xdr:nvSpPr>
      <xdr:spPr>
        <a:xfrm>
          <a:off x="5582518" y="197147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37</xdr:row>
      <xdr:rowOff>0</xdr:rowOff>
    </xdr:from>
    <xdr:to>
      <xdr:col>14</xdr:col>
      <xdr:colOff>484909</xdr:colOff>
      <xdr:row>41</xdr:row>
      <xdr:rowOff>59171</xdr:rowOff>
    </xdr:to>
    <xdr:sp macro="" textlink="">
      <xdr:nvSpPr>
        <xdr:cNvPr id="54" name="正方形/長方形 53"/>
        <xdr:cNvSpPr/>
      </xdr:nvSpPr>
      <xdr:spPr>
        <a:xfrm>
          <a:off x="6666634" y="18230850"/>
          <a:ext cx="8610600" cy="28309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581893</xdr:colOff>
      <xdr:row>39</xdr:row>
      <xdr:rowOff>540929</xdr:rowOff>
    </xdr:from>
    <xdr:to>
      <xdr:col>7</xdr:col>
      <xdr:colOff>588818</xdr:colOff>
      <xdr:row>40</xdr:row>
      <xdr:rowOff>571501</xdr:rowOff>
    </xdr:to>
    <xdr:sp macro="" textlink="">
      <xdr:nvSpPr>
        <xdr:cNvPr id="55" name="右矢印 54"/>
        <xdr:cNvSpPr/>
      </xdr:nvSpPr>
      <xdr:spPr>
        <a:xfrm>
          <a:off x="5582518" y="19714754"/>
          <a:ext cx="1378525" cy="94497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1029564</xdr:colOff>
      <xdr:row>39</xdr:row>
      <xdr:rowOff>112568</xdr:rowOff>
    </xdr:from>
    <xdr:to>
      <xdr:col>16</xdr:col>
      <xdr:colOff>95249</xdr:colOff>
      <xdr:row>39</xdr:row>
      <xdr:rowOff>803324</xdr:rowOff>
    </xdr:to>
    <xdr:sp macro="" textlink="">
      <xdr:nvSpPr>
        <xdr:cNvPr id="56" name="右矢印 55"/>
        <xdr:cNvSpPr/>
      </xdr:nvSpPr>
      <xdr:spPr>
        <a:xfrm>
          <a:off x="17722127" y="20305568"/>
          <a:ext cx="1304060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14</xdr:col>
      <xdr:colOff>1026101</xdr:colOff>
      <xdr:row>40</xdr:row>
      <xdr:rowOff>100446</xdr:rowOff>
    </xdr:from>
    <xdr:to>
      <xdr:col>16</xdr:col>
      <xdr:colOff>71437</xdr:colOff>
      <xdr:row>40</xdr:row>
      <xdr:rowOff>791202</xdr:rowOff>
    </xdr:to>
    <xdr:sp macro="" textlink="">
      <xdr:nvSpPr>
        <xdr:cNvPr id="57" name="右矢印 56"/>
        <xdr:cNvSpPr/>
      </xdr:nvSpPr>
      <xdr:spPr>
        <a:xfrm>
          <a:off x="17718664" y="21198321"/>
          <a:ext cx="128371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15</xdr:col>
      <xdr:colOff>554182</xdr:colOff>
      <xdr:row>12</xdr:row>
      <xdr:rowOff>606136</xdr:rowOff>
    </xdr:from>
    <xdr:to>
      <xdr:col>16</xdr:col>
      <xdr:colOff>606136</xdr:colOff>
      <xdr:row>19</xdr:row>
      <xdr:rowOff>432954</xdr:rowOff>
    </xdr:to>
    <xdr:sp macro="" textlink="">
      <xdr:nvSpPr>
        <xdr:cNvPr id="62" name="右中かっこ 61"/>
        <xdr:cNvSpPr/>
      </xdr:nvSpPr>
      <xdr:spPr>
        <a:xfrm>
          <a:off x="18720955" y="6944591"/>
          <a:ext cx="796636" cy="3567545"/>
        </a:xfrm>
        <a:prstGeom prst="rightBrace">
          <a:avLst>
            <a:gd name="adj1" fmla="val 8333"/>
            <a:gd name="adj2" fmla="val 80097"/>
          </a:avLst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90057</xdr:colOff>
      <xdr:row>31</xdr:row>
      <xdr:rowOff>190501</xdr:rowOff>
    </xdr:from>
    <xdr:to>
      <xdr:col>20</xdr:col>
      <xdr:colOff>642937</xdr:colOff>
      <xdr:row>40</xdr:row>
      <xdr:rowOff>762000</xdr:rowOff>
    </xdr:to>
    <xdr:sp macro="" textlink="">
      <xdr:nvSpPr>
        <xdr:cNvPr id="63" name="右中かっこ 62"/>
        <xdr:cNvSpPr/>
      </xdr:nvSpPr>
      <xdr:spPr>
        <a:xfrm>
          <a:off x="24378807" y="16192501"/>
          <a:ext cx="552880" cy="5929312"/>
        </a:xfrm>
        <a:prstGeom prst="rightBrace">
          <a:avLst>
            <a:gd name="adj1" fmla="val 8333"/>
            <a:gd name="adj2" fmla="val 85719"/>
          </a:avLst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2" name="右矢印 1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4" name="右矢印 3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6" name="右矢印 5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8" name="右矢印 7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19</xdr:row>
      <xdr:rowOff>76487</xdr:rowOff>
    </xdr:from>
    <xdr:to>
      <xdr:col>12</xdr:col>
      <xdr:colOff>290080</xdr:colOff>
      <xdr:row>23</xdr:row>
      <xdr:rowOff>149677</xdr:rowOff>
    </xdr:to>
    <xdr:sp macro="" textlink="">
      <xdr:nvSpPr>
        <xdr:cNvPr id="13" name="正方形/長方形 12"/>
        <xdr:cNvSpPr/>
      </xdr:nvSpPr>
      <xdr:spPr>
        <a:xfrm>
          <a:off x="6250009" y="2022308"/>
          <a:ext cx="6463392" cy="25769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12</xdr:row>
      <xdr:rowOff>76487</xdr:rowOff>
    </xdr:from>
    <xdr:to>
      <xdr:col>12</xdr:col>
      <xdr:colOff>290080</xdr:colOff>
      <xdr:row>16</xdr:row>
      <xdr:rowOff>149677</xdr:rowOff>
    </xdr:to>
    <xdr:sp macro="" textlink="">
      <xdr:nvSpPr>
        <xdr:cNvPr id="32" name="正方形/長方形 31"/>
        <xdr:cNvSpPr/>
      </xdr:nvSpPr>
      <xdr:spPr>
        <a:xfrm>
          <a:off x="6732444" y="4059669"/>
          <a:ext cx="5645727" cy="26016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21</xdr:row>
      <xdr:rowOff>86590</xdr:rowOff>
    </xdr:from>
    <xdr:to>
      <xdr:col>10</xdr:col>
      <xdr:colOff>1305788</xdr:colOff>
      <xdr:row>21</xdr:row>
      <xdr:rowOff>775253</xdr:rowOff>
    </xdr:to>
    <xdr:sp macro="" textlink="">
      <xdr:nvSpPr>
        <xdr:cNvPr id="14" name="右矢印 13"/>
        <xdr:cNvSpPr/>
      </xdr:nvSpPr>
      <xdr:spPr>
        <a:xfrm>
          <a:off x="8849591" y="49010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22</xdr:row>
      <xdr:rowOff>155863</xdr:rowOff>
    </xdr:from>
    <xdr:to>
      <xdr:col>10</xdr:col>
      <xdr:colOff>1323106</xdr:colOff>
      <xdr:row>22</xdr:row>
      <xdr:rowOff>844526</xdr:rowOff>
    </xdr:to>
    <xdr:sp macro="" textlink="">
      <xdr:nvSpPr>
        <xdr:cNvPr id="15" name="右矢印 14"/>
        <xdr:cNvSpPr/>
      </xdr:nvSpPr>
      <xdr:spPr>
        <a:xfrm>
          <a:off x="8866909" y="57669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21</xdr:row>
      <xdr:rowOff>51954</xdr:rowOff>
    </xdr:from>
    <xdr:to>
      <xdr:col>14</xdr:col>
      <xdr:colOff>523875</xdr:colOff>
      <xdr:row>21</xdr:row>
      <xdr:rowOff>739247</xdr:rowOff>
    </xdr:to>
    <xdr:sp macro="" textlink="">
      <xdr:nvSpPr>
        <xdr:cNvPr id="16" name="右矢印 15"/>
        <xdr:cNvSpPr/>
      </xdr:nvSpPr>
      <xdr:spPr>
        <a:xfrm>
          <a:off x="13235420" y="10005579"/>
          <a:ext cx="195695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12</xdr:col>
      <xdr:colOff>502228</xdr:colOff>
      <xdr:row>22</xdr:row>
      <xdr:rowOff>173182</xdr:rowOff>
    </xdr:from>
    <xdr:to>
      <xdr:col>14</xdr:col>
      <xdr:colOff>571501</xdr:colOff>
      <xdr:row>22</xdr:row>
      <xdr:rowOff>860475</xdr:rowOff>
    </xdr:to>
    <xdr:sp macro="" textlink="">
      <xdr:nvSpPr>
        <xdr:cNvPr id="17" name="右矢印 16"/>
        <xdr:cNvSpPr/>
      </xdr:nvSpPr>
      <xdr:spPr>
        <a:xfrm>
          <a:off x="13218103" y="10912620"/>
          <a:ext cx="202189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9</xdr:col>
      <xdr:colOff>221673</xdr:colOff>
      <xdr:row>14</xdr:row>
      <xdr:rowOff>135081</xdr:rowOff>
    </xdr:from>
    <xdr:to>
      <xdr:col>10</xdr:col>
      <xdr:colOff>1267688</xdr:colOff>
      <xdr:row>15</xdr:row>
      <xdr:rowOff>27108</xdr:rowOff>
    </xdr:to>
    <xdr:sp macro="" textlink="">
      <xdr:nvSpPr>
        <xdr:cNvPr id="18" name="右矢印 17"/>
        <xdr:cNvSpPr/>
      </xdr:nvSpPr>
      <xdr:spPr>
        <a:xfrm>
          <a:off x="8811491" y="105779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15</xdr:row>
      <xdr:rowOff>204354</xdr:rowOff>
    </xdr:from>
    <xdr:to>
      <xdr:col>10</xdr:col>
      <xdr:colOff>1285006</xdr:colOff>
      <xdr:row>15</xdr:row>
      <xdr:rowOff>893017</xdr:rowOff>
    </xdr:to>
    <xdr:sp macro="" textlink="">
      <xdr:nvSpPr>
        <xdr:cNvPr id="19" name="右矢印 18"/>
        <xdr:cNvSpPr/>
      </xdr:nvSpPr>
      <xdr:spPr>
        <a:xfrm>
          <a:off x="8828809" y="114438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14</xdr:row>
      <xdr:rowOff>100445</xdr:rowOff>
    </xdr:from>
    <xdr:to>
      <xdr:col>14</xdr:col>
      <xdr:colOff>619125</xdr:colOff>
      <xdr:row>15</xdr:row>
      <xdr:rowOff>1926</xdr:rowOff>
    </xdr:to>
    <xdr:sp macro="" textlink="">
      <xdr:nvSpPr>
        <xdr:cNvPr id="20" name="右矢印 19"/>
        <xdr:cNvSpPr/>
      </xdr:nvSpPr>
      <xdr:spPr>
        <a:xfrm>
          <a:off x="13197320" y="6506008"/>
          <a:ext cx="20903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12</xdr:col>
      <xdr:colOff>464127</xdr:colOff>
      <xdr:row>15</xdr:row>
      <xdr:rowOff>221673</xdr:rowOff>
    </xdr:from>
    <xdr:to>
      <xdr:col>14</xdr:col>
      <xdr:colOff>619125</xdr:colOff>
      <xdr:row>16</xdr:row>
      <xdr:rowOff>8421</xdr:rowOff>
    </xdr:to>
    <xdr:sp macro="" textlink="">
      <xdr:nvSpPr>
        <xdr:cNvPr id="21" name="右矢印 20"/>
        <xdr:cNvSpPr/>
      </xdr:nvSpPr>
      <xdr:spPr>
        <a:xfrm>
          <a:off x="13180002" y="7413048"/>
          <a:ext cx="2107623" cy="69162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9</xdr:row>
      <xdr:rowOff>76487</xdr:rowOff>
    </xdr:from>
    <xdr:to>
      <xdr:col>12</xdr:col>
      <xdr:colOff>290080</xdr:colOff>
      <xdr:row>13</xdr:row>
      <xdr:rowOff>149677</xdr:rowOff>
    </xdr:to>
    <xdr:sp macro="" textlink="">
      <xdr:nvSpPr>
        <xdr:cNvPr id="2" name="正方形/長方形 1"/>
        <xdr:cNvSpPr/>
      </xdr:nvSpPr>
      <xdr:spPr>
        <a:xfrm>
          <a:off x="6728980" y="40484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21</xdr:row>
      <xdr:rowOff>76487</xdr:rowOff>
    </xdr:from>
    <xdr:to>
      <xdr:col>12</xdr:col>
      <xdr:colOff>290080</xdr:colOff>
      <xdr:row>25</xdr:row>
      <xdr:rowOff>149677</xdr:rowOff>
    </xdr:to>
    <xdr:sp macro="" textlink="">
      <xdr:nvSpPr>
        <xdr:cNvPr id="3" name="正方形/長方形 2"/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11</xdr:row>
      <xdr:rowOff>86590</xdr:rowOff>
    </xdr:from>
    <xdr:to>
      <xdr:col>10</xdr:col>
      <xdr:colOff>1305788</xdr:colOff>
      <xdr:row>11</xdr:row>
      <xdr:rowOff>775253</xdr:rowOff>
    </xdr:to>
    <xdr:sp macro="" textlink="">
      <xdr:nvSpPr>
        <xdr:cNvPr id="4" name="右矢印 3"/>
        <xdr:cNvSpPr/>
      </xdr:nvSpPr>
      <xdr:spPr>
        <a:xfrm>
          <a:off x="8832273" y="4877665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12</xdr:row>
      <xdr:rowOff>155863</xdr:rowOff>
    </xdr:from>
    <xdr:to>
      <xdr:col>10</xdr:col>
      <xdr:colOff>1323106</xdr:colOff>
      <xdr:row>12</xdr:row>
      <xdr:rowOff>844526</xdr:rowOff>
    </xdr:to>
    <xdr:sp macro="" textlink="">
      <xdr:nvSpPr>
        <xdr:cNvPr id="5" name="右矢印 4"/>
        <xdr:cNvSpPr/>
      </xdr:nvSpPr>
      <xdr:spPr>
        <a:xfrm>
          <a:off x="8849591" y="5737513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11</xdr:row>
      <xdr:rowOff>51954</xdr:rowOff>
    </xdr:from>
    <xdr:to>
      <xdr:col>16</xdr:col>
      <xdr:colOff>256275</xdr:colOff>
      <xdr:row>11</xdr:row>
      <xdr:rowOff>739247</xdr:rowOff>
    </xdr:to>
    <xdr:sp macro="" textlink="">
      <xdr:nvSpPr>
        <xdr:cNvPr id="6" name="右矢印 5"/>
        <xdr:cNvSpPr/>
      </xdr:nvSpPr>
      <xdr:spPr>
        <a:xfrm>
          <a:off x="12587720" y="4843029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502227</xdr:colOff>
      <xdr:row>12</xdr:row>
      <xdr:rowOff>173182</xdr:rowOff>
    </xdr:from>
    <xdr:to>
      <xdr:col>16</xdr:col>
      <xdr:colOff>238957</xdr:colOff>
      <xdr:row>12</xdr:row>
      <xdr:rowOff>860475</xdr:rowOff>
    </xdr:to>
    <xdr:sp macro="" textlink="">
      <xdr:nvSpPr>
        <xdr:cNvPr id="7" name="右矢印 6"/>
        <xdr:cNvSpPr/>
      </xdr:nvSpPr>
      <xdr:spPr>
        <a:xfrm>
          <a:off x="12570402" y="5754832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221673</xdr:colOff>
      <xdr:row>23</xdr:row>
      <xdr:rowOff>135081</xdr:rowOff>
    </xdr:from>
    <xdr:to>
      <xdr:col>10</xdr:col>
      <xdr:colOff>1267688</xdr:colOff>
      <xdr:row>24</xdr:row>
      <xdr:rowOff>27108</xdr:rowOff>
    </xdr:to>
    <xdr:sp macro="" textlink="">
      <xdr:nvSpPr>
        <xdr:cNvPr id="8" name="右矢印 7"/>
        <xdr:cNvSpPr/>
      </xdr:nvSpPr>
      <xdr:spPr>
        <a:xfrm>
          <a:off x="8794173" y="10526856"/>
          <a:ext cx="1388915" cy="68260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24</xdr:row>
      <xdr:rowOff>204354</xdr:rowOff>
    </xdr:from>
    <xdr:to>
      <xdr:col>10</xdr:col>
      <xdr:colOff>1285006</xdr:colOff>
      <xdr:row>24</xdr:row>
      <xdr:rowOff>893017</xdr:rowOff>
    </xdr:to>
    <xdr:sp macro="" textlink="">
      <xdr:nvSpPr>
        <xdr:cNvPr id="9" name="右矢印 8"/>
        <xdr:cNvSpPr/>
      </xdr:nvSpPr>
      <xdr:spPr>
        <a:xfrm>
          <a:off x="8811491" y="1138670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23</xdr:row>
      <xdr:rowOff>100445</xdr:rowOff>
    </xdr:from>
    <xdr:to>
      <xdr:col>16</xdr:col>
      <xdr:colOff>218175</xdr:colOff>
      <xdr:row>23</xdr:row>
      <xdr:rowOff>787738</xdr:rowOff>
    </xdr:to>
    <xdr:sp macro="" textlink="">
      <xdr:nvSpPr>
        <xdr:cNvPr id="10" name="右矢印 9"/>
        <xdr:cNvSpPr/>
      </xdr:nvSpPr>
      <xdr:spPr>
        <a:xfrm>
          <a:off x="12549620" y="10492220"/>
          <a:ext cx="37277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464127</xdr:colOff>
      <xdr:row>24</xdr:row>
      <xdr:rowOff>221673</xdr:rowOff>
    </xdr:from>
    <xdr:to>
      <xdr:col>16</xdr:col>
      <xdr:colOff>200857</xdr:colOff>
      <xdr:row>25</xdr:row>
      <xdr:rowOff>8421</xdr:rowOff>
    </xdr:to>
    <xdr:sp macro="" textlink="">
      <xdr:nvSpPr>
        <xdr:cNvPr id="11" name="右矢印 10"/>
        <xdr:cNvSpPr/>
      </xdr:nvSpPr>
      <xdr:spPr>
        <a:xfrm>
          <a:off x="12532302" y="11404023"/>
          <a:ext cx="3727705" cy="682098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18</xdr:row>
      <xdr:rowOff>59169</xdr:rowOff>
    </xdr:from>
    <xdr:to>
      <xdr:col>12</xdr:col>
      <xdr:colOff>324716</xdr:colOff>
      <xdr:row>21</xdr:row>
      <xdr:rowOff>132359</xdr:rowOff>
    </xdr:to>
    <xdr:sp macro="" textlink="">
      <xdr:nvSpPr>
        <xdr:cNvPr id="12" name="正方形/長方形 11"/>
        <xdr:cNvSpPr/>
      </xdr:nvSpPr>
      <xdr:spPr>
        <a:xfrm>
          <a:off x="6763616" y="55265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20</xdr:row>
      <xdr:rowOff>51954</xdr:rowOff>
    </xdr:from>
    <xdr:to>
      <xdr:col>10</xdr:col>
      <xdr:colOff>1323106</xdr:colOff>
      <xdr:row>20</xdr:row>
      <xdr:rowOff>740617</xdr:rowOff>
    </xdr:to>
    <xdr:sp macro="" textlink="">
      <xdr:nvSpPr>
        <xdr:cNvPr id="13" name="右矢印 12"/>
        <xdr:cNvSpPr/>
      </xdr:nvSpPr>
      <xdr:spPr>
        <a:xfrm>
          <a:off x="8849591" y="63384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20</xdr:row>
      <xdr:rowOff>17318</xdr:rowOff>
    </xdr:from>
    <xdr:to>
      <xdr:col>14</xdr:col>
      <xdr:colOff>554182</xdr:colOff>
      <xdr:row>20</xdr:row>
      <xdr:rowOff>704611</xdr:rowOff>
    </xdr:to>
    <xdr:sp macro="" textlink="">
      <xdr:nvSpPr>
        <xdr:cNvPr id="14" name="右矢印 13"/>
        <xdr:cNvSpPr/>
      </xdr:nvSpPr>
      <xdr:spPr>
        <a:xfrm>
          <a:off x="13248408" y="8780318"/>
          <a:ext cx="197427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515216</xdr:colOff>
      <xdr:row>24</xdr:row>
      <xdr:rowOff>59169</xdr:rowOff>
    </xdr:from>
    <xdr:to>
      <xdr:col>12</xdr:col>
      <xdr:colOff>324716</xdr:colOff>
      <xdr:row>27</xdr:row>
      <xdr:rowOff>132359</xdr:rowOff>
    </xdr:to>
    <xdr:sp macro="" textlink="">
      <xdr:nvSpPr>
        <xdr:cNvPr id="15" name="正方形/長方形 14"/>
        <xdr:cNvSpPr/>
      </xdr:nvSpPr>
      <xdr:spPr>
        <a:xfrm>
          <a:off x="6763616" y="55265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26</xdr:row>
      <xdr:rowOff>51954</xdr:rowOff>
    </xdr:from>
    <xdr:to>
      <xdr:col>10</xdr:col>
      <xdr:colOff>1323106</xdr:colOff>
      <xdr:row>26</xdr:row>
      <xdr:rowOff>740617</xdr:rowOff>
    </xdr:to>
    <xdr:sp macro="" textlink="">
      <xdr:nvSpPr>
        <xdr:cNvPr id="16" name="右矢印 15"/>
        <xdr:cNvSpPr/>
      </xdr:nvSpPr>
      <xdr:spPr>
        <a:xfrm>
          <a:off x="8849591" y="63384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26</xdr:row>
      <xdr:rowOff>17318</xdr:rowOff>
    </xdr:from>
    <xdr:to>
      <xdr:col>14</xdr:col>
      <xdr:colOff>675409</xdr:colOff>
      <xdr:row>26</xdr:row>
      <xdr:rowOff>704611</xdr:rowOff>
    </xdr:to>
    <xdr:sp macro="" textlink="">
      <xdr:nvSpPr>
        <xdr:cNvPr id="17" name="右矢印 16"/>
        <xdr:cNvSpPr/>
      </xdr:nvSpPr>
      <xdr:spPr>
        <a:xfrm>
          <a:off x="13248408" y="11637818"/>
          <a:ext cx="2095501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14</xdr:row>
      <xdr:rowOff>59169</xdr:rowOff>
    </xdr:from>
    <xdr:to>
      <xdr:col>12</xdr:col>
      <xdr:colOff>324716</xdr:colOff>
      <xdr:row>17</xdr:row>
      <xdr:rowOff>132359</xdr:rowOff>
    </xdr:to>
    <xdr:sp macro="" textlink="">
      <xdr:nvSpPr>
        <xdr:cNvPr id="6" name="正方形/長方形 5"/>
        <xdr:cNvSpPr/>
      </xdr:nvSpPr>
      <xdr:spPr>
        <a:xfrm>
          <a:off x="6767080" y="5549033"/>
          <a:ext cx="5645727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76487</xdr:rowOff>
    </xdr:from>
    <xdr:to>
      <xdr:col>12</xdr:col>
      <xdr:colOff>290080</xdr:colOff>
      <xdr:row>32</xdr:row>
      <xdr:rowOff>149677</xdr:rowOff>
    </xdr:to>
    <xdr:sp macro="" textlink="">
      <xdr:nvSpPr>
        <xdr:cNvPr id="11" name="正方形/長方形 10"/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16</xdr:row>
      <xdr:rowOff>51954</xdr:rowOff>
    </xdr:from>
    <xdr:to>
      <xdr:col>10</xdr:col>
      <xdr:colOff>1323106</xdr:colOff>
      <xdr:row>16</xdr:row>
      <xdr:rowOff>740617</xdr:rowOff>
    </xdr:to>
    <xdr:sp macro="" textlink="">
      <xdr:nvSpPr>
        <xdr:cNvPr id="13" name="右矢印 12"/>
        <xdr:cNvSpPr/>
      </xdr:nvSpPr>
      <xdr:spPr>
        <a:xfrm>
          <a:off x="8866909" y="66155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16</xdr:row>
      <xdr:rowOff>17318</xdr:rowOff>
    </xdr:from>
    <xdr:to>
      <xdr:col>16</xdr:col>
      <xdr:colOff>273593</xdr:colOff>
      <xdr:row>16</xdr:row>
      <xdr:rowOff>704611</xdr:rowOff>
    </xdr:to>
    <xdr:sp macro="" textlink="">
      <xdr:nvSpPr>
        <xdr:cNvPr id="14" name="右矢印 13"/>
        <xdr:cNvSpPr/>
      </xdr:nvSpPr>
      <xdr:spPr>
        <a:xfrm>
          <a:off x="12624954" y="65809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273628</xdr:colOff>
      <xdr:row>31</xdr:row>
      <xdr:rowOff>100445</xdr:rowOff>
    </xdr:from>
    <xdr:to>
      <xdr:col>10</xdr:col>
      <xdr:colOff>1319643</xdr:colOff>
      <xdr:row>31</xdr:row>
      <xdr:rowOff>789108</xdr:rowOff>
    </xdr:to>
    <xdr:sp macro="" textlink="">
      <xdr:nvSpPr>
        <xdr:cNvPr id="15" name="右矢印 14"/>
        <xdr:cNvSpPr/>
      </xdr:nvSpPr>
      <xdr:spPr>
        <a:xfrm>
          <a:off x="8863446" y="12950536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533400</xdr:colOff>
      <xdr:row>31</xdr:row>
      <xdr:rowOff>65809</xdr:rowOff>
    </xdr:from>
    <xdr:to>
      <xdr:col>16</xdr:col>
      <xdr:colOff>270130</xdr:colOff>
      <xdr:row>31</xdr:row>
      <xdr:rowOff>753102</xdr:rowOff>
    </xdr:to>
    <xdr:sp macro="" textlink="">
      <xdr:nvSpPr>
        <xdr:cNvPr id="16" name="右矢印 15"/>
        <xdr:cNvSpPr/>
      </xdr:nvSpPr>
      <xdr:spPr>
        <a:xfrm>
          <a:off x="12621491" y="12915900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18</xdr:row>
      <xdr:rowOff>59169</xdr:rowOff>
    </xdr:from>
    <xdr:to>
      <xdr:col>12</xdr:col>
      <xdr:colOff>324716</xdr:colOff>
      <xdr:row>21</xdr:row>
      <xdr:rowOff>132359</xdr:rowOff>
    </xdr:to>
    <xdr:sp macro="" textlink="">
      <xdr:nvSpPr>
        <xdr:cNvPr id="2" name="正方形/長方形 1"/>
        <xdr:cNvSpPr/>
      </xdr:nvSpPr>
      <xdr:spPr>
        <a:xfrm>
          <a:off x="7401791" y="796491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20</xdr:row>
      <xdr:rowOff>51954</xdr:rowOff>
    </xdr:from>
    <xdr:to>
      <xdr:col>10</xdr:col>
      <xdr:colOff>1323106</xdr:colOff>
      <xdr:row>20</xdr:row>
      <xdr:rowOff>740617</xdr:rowOff>
    </xdr:to>
    <xdr:sp macro="" textlink="">
      <xdr:nvSpPr>
        <xdr:cNvPr id="3" name="右矢印 2"/>
        <xdr:cNvSpPr/>
      </xdr:nvSpPr>
      <xdr:spPr>
        <a:xfrm>
          <a:off x="9487766" y="877685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20</xdr:row>
      <xdr:rowOff>17318</xdr:rowOff>
    </xdr:from>
    <xdr:to>
      <xdr:col>14</xdr:col>
      <xdr:colOff>554182</xdr:colOff>
      <xdr:row>20</xdr:row>
      <xdr:rowOff>704611</xdr:rowOff>
    </xdr:to>
    <xdr:sp macro="" textlink="">
      <xdr:nvSpPr>
        <xdr:cNvPr id="4" name="右矢印 3"/>
        <xdr:cNvSpPr/>
      </xdr:nvSpPr>
      <xdr:spPr>
        <a:xfrm>
          <a:off x="13243213" y="8742218"/>
          <a:ext cx="196041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515216</xdr:colOff>
      <xdr:row>24</xdr:row>
      <xdr:rowOff>59169</xdr:rowOff>
    </xdr:from>
    <xdr:to>
      <xdr:col>12</xdr:col>
      <xdr:colOff>324716</xdr:colOff>
      <xdr:row>27</xdr:row>
      <xdr:rowOff>132359</xdr:rowOff>
    </xdr:to>
    <xdr:sp macro="" textlink="">
      <xdr:nvSpPr>
        <xdr:cNvPr id="5" name="正方形/長方形 4"/>
        <xdr:cNvSpPr/>
      </xdr:nvSpPr>
      <xdr:spPr>
        <a:xfrm>
          <a:off x="7401791" y="10803369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26</xdr:row>
      <xdr:rowOff>51954</xdr:rowOff>
    </xdr:from>
    <xdr:to>
      <xdr:col>10</xdr:col>
      <xdr:colOff>1323106</xdr:colOff>
      <xdr:row>26</xdr:row>
      <xdr:rowOff>740617</xdr:rowOff>
    </xdr:to>
    <xdr:sp macro="" textlink="">
      <xdr:nvSpPr>
        <xdr:cNvPr id="6" name="右矢印 5"/>
        <xdr:cNvSpPr/>
      </xdr:nvSpPr>
      <xdr:spPr>
        <a:xfrm>
          <a:off x="9487766" y="11615304"/>
          <a:ext cx="1388915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26</xdr:row>
      <xdr:rowOff>17318</xdr:rowOff>
    </xdr:from>
    <xdr:to>
      <xdr:col>14</xdr:col>
      <xdr:colOff>675409</xdr:colOff>
      <xdr:row>26</xdr:row>
      <xdr:rowOff>704611</xdr:rowOff>
    </xdr:to>
    <xdr:sp macro="" textlink="">
      <xdr:nvSpPr>
        <xdr:cNvPr id="7" name="右矢印 6"/>
        <xdr:cNvSpPr/>
      </xdr:nvSpPr>
      <xdr:spPr>
        <a:xfrm>
          <a:off x="13243213" y="11580668"/>
          <a:ext cx="208164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14</xdr:row>
      <xdr:rowOff>93805</xdr:rowOff>
    </xdr:from>
    <xdr:to>
      <xdr:col>12</xdr:col>
      <xdr:colOff>363682</xdr:colOff>
      <xdr:row>17</xdr:row>
      <xdr:rowOff>166995</xdr:rowOff>
    </xdr:to>
    <xdr:sp macro="" textlink="">
      <xdr:nvSpPr>
        <xdr:cNvPr id="4" name="正方形/長方形 3"/>
        <xdr:cNvSpPr/>
      </xdr:nvSpPr>
      <xdr:spPr>
        <a:xfrm>
          <a:off x="6680489" y="5670260"/>
          <a:ext cx="5771284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76487</xdr:rowOff>
    </xdr:from>
    <xdr:to>
      <xdr:col>12</xdr:col>
      <xdr:colOff>290080</xdr:colOff>
      <xdr:row>32</xdr:row>
      <xdr:rowOff>149677</xdr:rowOff>
    </xdr:to>
    <xdr:sp macro="" textlink="">
      <xdr:nvSpPr>
        <xdr:cNvPr id="7" name="正方形/長方形 6"/>
        <xdr:cNvSpPr/>
      </xdr:nvSpPr>
      <xdr:spPr>
        <a:xfrm>
          <a:off x="6728980" y="12049412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311728</xdr:colOff>
      <xdr:row>16</xdr:row>
      <xdr:rowOff>17318</xdr:rowOff>
    </xdr:from>
    <xdr:to>
      <xdr:col>10</xdr:col>
      <xdr:colOff>1357743</xdr:colOff>
      <xdr:row>16</xdr:row>
      <xdr:rowOff>705981</xdr:rowOff>
    </xdr:to>
    <xdr:sp macro="" textlink="">
      <xdr:nvSpPr>
        <xdr:cNvPr id="8" name="右矢印 7"/>
        <xdr:cNvSpPr/>
      </xdr:nvSpPr>
      <xdr:spPr>
        <a:xfrm>
          <a:off x="8901546" y="6580909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15</xdr:row>
      <xdr:rowOff>311728</xdr:rowOff>
    </xdr:from>
    <xdr:to>
      <xdr:col>16</xdr:col>
      <xdr:colOff>308230</xdr:colOff>
      <xdr:row>16</xdr:row>
      <xdr:rowOff>669975</xdr:rowOff>
    </xdr:to>
    <xdr:sp macro="" textlink="">
      <xdr:nvSpPr>
        <xdr:cNvPr id="9" name="右矢印 8"/>
        <xdr:cNvSpPr/>
      </xdr:nvSpPr>
      <xdr:spPr>
        <a:xfrm>
          <a:off x="12659591" y="6546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311728</xdr:colOff>
      <xdr:row>31</xdr:row>
      <xdr:rowOff>69273</xdr:rowOff>
    </xdr:from>
    <xdr:to>
      <xdr:col>10</xdr:col>
      <xdr:colOff>1357743</xdr:colOff>
      <xdr:row>31</xdr:row>
      <xdr:rowOff>757936</xdr:rowOff>
    </xdr:to>
    <xdr:sp macro="" textlink="">
      <xdr:nvSpPr>
        <xdr:cNvPr id="10" name="右矢印 9"/>
        <xdr:cNvSpPr/>
      </xdr:nvSpPr>
      <xdr:spPr>
        <a:xfrm>
          <a:off x="8901546" y="1291936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31</xdr:row>
      <xdr:rowOff>34637</xdr:rowOff>
    </xdr:from>
    <xdr:to>
      <xdr:col>16</xdr:col>
      <xdr:colOff>308230</xdr:colOff>
      <xdr:row>31</xdr:row>
      <xdr:rowOff>721930</xdr:rowOff>
    </xdr:to>
    <xdr:sp macro="" textlink="">
      <xdr:nvSpPr>
        <xdr:cNvPr id="11" name="右矢印 10"/>
        <xdr:cNvSpPr/>
      </xdr:nvSpPr>
      <xdr:spPr>
        <a:xfrm>
          <a:off x="12659591" y="12884728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19</xdr:row>
      <xdr:rowOff>209152</xdr:rowOff>
    </xdr:from>
    <xdr:to>
      <xdr:col>8</xdr:col>
      <xdr:colOff>109105</xdr:colOff>
      <xdr:row>19</xdr:row>
      <xdr:rowOff>896445</xdr:rowOff>
    </xdr:to>
    <xdr:sp macro="" textlink="">
      <xdr:nvSpPr>
        <xdr:cNvPr id="8" name="右矢印 7"/>
        <xdr:cNvSpPr/>
      </xdr:nvSpPr>
      <xdr:spPr>
        <a:xfrm>
          <a:off x="7572375" y="8686402"/>
          <a:ext cx="1442605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5</xdr:col>
      <xdr:colOff>619125</xdr:colOff>
      <xdr:row>25</xdr:row>
      <xdr:rowOff>358521</xdr:rowOff>
    </xdr:from>
    <xdr:to>
      <xdr:col>8</xdr:col>
      <xdr:colOff>85293</xdr:colOff>
      <xdr:row>25</xdr:row>
      <xdr:rowOff>1045814</xdr:rowOff>
    </xdr:to>
    <xdr:sp macro="" textlink="">
      <xdr:nvSpPr>
        <xdr:cNvPr id="9" name="右矢印 8"/>
        <xdr:cNvSpPr/>
      </xdr:nvSpPr>
      <xdr:spPr>
        <a:xfrm>
          <a:off x="7524750" y="11598021"/>
          <a:ext cx="146641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12</xdr:row>
      <xdr:rowOff>277091</xdr:rowOff>
    </xdr:from>
    <xdr:to>
      <xdr:col>12</xdr:col>
      <xdr:colOff>238125</xdr:colOff>
      <xdr:row>17</xdr:row>
      <xdr:rowOff>166995</xdr:rowOff>
    </xdr:to>
    <xdr:sp macro="" textlink="">
      <xdr:nvSpPr>
        <xdr:cNvPr id="4" name="正方形/長方形 3"/>
        <xdr:cNvSpPr/>
      </xdr:nvSpPr>
      <xdr:spPr>
        <a:xfrm>
          <a:off x="6680489" y="5403273"/>
          <a:ext cx="6321136" cy="2123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29</xdr:row>
      <xdr:rowOff>51955</xdr:rowOff>
    </xdr:from>
    <xdr:to>
      <xdr:col>12</xdr:col>
      <xdr:colOff>290080</xdr:colOff>
      <xdr:row>33</xdr:row>
      <xdr:rowOff>149678</xdr:rowOff>
    </xdr:to>
    <xdr:sp macro="" textlink="">
      <xdr:nvSpPr>
        <xdr:cNvPr id="7" name="正方形/長方形 6"/>
        <xdr:cNvSpPr/>
      </xdr:nvSpPr>
      <xdr:spPr>
        <a:xfrm>
          <a:off x="6732444" y="11828319"/>
          <a:ext cx="6321136" cy="19680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623455</xdr:colOff>
      <xdr:row>16</xdr:row>
      <xdr:rowOff>51954</xdr:rowOff>
    </xdr:from>
    <xdr:to>
      <xdr:col>16</xdr:col>
      <xdr:colOff>360185</xdr:colOff>
      <xdr:row>16</xdr:row>
      <xdr:rowOff>739247</xdr:rowOff>
    </xdr:to>
    <xdr:sp macro="" textlink="">
      <xdr:nvSpPr>
        <xdr:cNvPr id="9" name="右矢印 8"/>
        <xdr:cNvSpPr/>
      </xdr:nvSpPr>
      <xdr:spPr>
        <a:xfrm>
          <a:off x="13386955" y="661554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13</xdr:col>
      <xdr:colOff>48492</xdr:colOff>
      <xdr:row>32</xdr:row>
      <xdr:rowOff>100445</xdr:rowOff>
    </xdr:from>
    <xdr:to>
      <xdr:col>16</xdr:col>
      <xdr:colOff>477949</xdr:colOff>
      <xdr:row>32</xdr:row>
      <xdr:rowOff>787738</xdr:rowOff>
    </xdr:to>
    <xdr:sp macro="" textlink="">
      <xdr:nvSpPr>
        <xdr:cNvPr id="10" name="右矢印 9"/>
        <xdr:cNvSpPr/>
      </xdr:nvSpPr>
      <xdr:spPr>
        <a:xfrm>
          <a:off x="13504719" y="12950536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650874</xdr:colOff>
      <xdr:row>13</xdr:row>
      <xdr:rowOff>15875</xdr:rowOff>
    </xdr:from>
    <xdr:to>
      <xdr:col>16</xdr:col>
      <xdr:colOff>333374</xdr:colOff>
      <xdr:row>16</xdr:row>
      <xdr:rowOff>111125</xdr:rowOff>
    </xdr:to>
    <xdr:sp macro="" textlink="">
      <xdr:nvSpPr>
        <xdr:cNvPr id="97" name="正方形/長方形 96"/>
        <xdr:cNvSpPr/>
      </xdr:nvSpPr>
      <xdr:spPr>
        <a:xfrm>
          <a:off x="6413499" y="7000875"/>
          <a:ext cx="10334625" cy="2238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9</xdr:row>
      <xdr:rowOff>253447</xdr:rowOff>
    </xdr:from>
    <xdr:to>
      <xdr:col>10</xdr:col>
      <xdr:colOff>1222375</xdr:colOff>
      <xdr:row>9</xdr:row>
      <xdr:rowOff>936624</xdr:rowOff>
    </xdr:to>
    <xdr:sp macro="" textlink="">
      <xdr:nvSpPr>
        <xdr:cNvPr id="44" name="右矢印 43"/>
        <xdr:cNvSpPr/>
      </xdr:nvSpPr>
      <xdr:spPr>
        <a:xfrm>
          <a:off x="6635750" y="5587447"/>
          <a:ext cx="3857625" cy="68317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127908</xdr:colOff>
      <xdr:row>16</xdr:row>
      <xdr:rowOff>335190</xdr:rowOff>
    </xdr:from>
    <xdr:to>
      <xdr:col>19</xdr:col>
      <xdr:colOff>228600</xdr:colOff>
      <xdr:row>22</xdr:row>
      <xdr:rowOff>1301750</xdr:rowOff>
    </xdr:to>
    <xdr:sp macro="" textlink="">
      <xdr:nvSpPr>
        <xdr:cNvPr id="51" name="テキスト ボックス 50"/>
        <xdr:cNvSpPr txBox="1"/>
      </xdr:nvSpPr>
      <xdr:spPr>
        <a:xfrm>
          <a:off x="249135" y="10726099"/>
          <a:ext cx="19081420" cy="377210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施設当たりの協力金支給額は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１４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で算出します。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１日当たりの売上高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をもとに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または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売上高減少額方式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のいずれかにより算出します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（ア）年間売上高方式：年間売上高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 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または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のいずれか（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令和２年２月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日の売上高が含まれる場合は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イ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月方式：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月の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÷30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99751</xdr:colOff>
      <xdr:row>19</xdr:row>
      <xdr:rowOff>147719</xdr:rowOff>
    </xdr:from>
    <xdr:to>
      <xdr:col>29</xdr:col>
      <xdr:colOff>260350</xdr:colOff>
      <xdr:row>22</xdr:row>
      <xdr:rowOff>1143000</xdr:rowOff>
    </xdr:to>
    <xdr:sp macro="" textlink="">
      <xdr:nvSpPr>
        <xdr:cNvPr id="53" name="テキスト ボックス 52"/>
        <xdr:cNvSpPr txBox="1"/>
      </xdr:nvSpPr>
      <xdr:spPr>
        <a:xfrm>
          <a:off x="9021501" y="11863469"/>
          <a:ext cx="12193849" cy="2376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令和元年又は令和２年の１日当たりの売上高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減少額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方式</a:t>
          </a:r>
          <a:endParaRPr kumimoji="1" lang="en-US" altLang="ja-JP" sz="14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令和元年又は令和２年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の１日当たりの売上高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－令和３年の１日当たりの売上高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０．４（千円未満切り上げ）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下限：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なし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、上限：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２０万円、又は、令和元年又は令和２年の１日当たりの売上高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×0.3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のいずれか低い額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630284</xdr:colOff>
      <xdr:row>42</xdr:row>
      <xdr:rowOff>356054</xdr:rowOff>
    </xdr:from>
    <xdr:to>
      <xdr:col>16</xdr:col>
      <xdr:colOff>750661</xdr:colOff>
      <xdr:row>42</xdr:row>
      <xdr:rowOff>1047750</xdr:rowOff>
    </xdr:to>
    <xdr:sp macro="" textlink="">
      <xdr:nvSpPr>
        <xdr:cNvPr id="66" name="右矢印 65"/>
        <xdr:cNvSpPr/>
      </xdr:nvSpPr>
      <xdr:spPr>
        <a:xfrm>
          <a:off x="13060409" y="23485929"/>
          <a:ext cx="4105002" cy="69169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</xdr:colOff>
      <xdr:row>44</xdr:row>
      <xdr:rowOff>104444</xdr:rowOff>
    </xdr:from>
    <xdr:to>
      <xdr:col>19</xdr:col>
      <xdr:colOff>342900</xdr:colOff>
      <xdr:row>49</xdr:row>
      <xdr:rowOff>111125</xdr:rowOff>
    </xdr:to>
    <xdr:sp macro="" textlink="">
      <xdr:nvSpPr>
        <xdr:cNvPr id="75" name="テキスト ボックス 74"/>
        <xdr:cNvSpPr txBox="1"/>
      </xdr:nvSpPr>
      <xdr:spPr>
        <a:xfrm>
          <a:off x="133553" y="25388989"/>
          <a:ext cx="19311302" cy="272563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令和２年９月４日以降に営業開始した店舗は次の方法により１日当たりの売上高、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。但し、令和３年９月２日時点で、営業開始日からの日数が３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日未満の場合は、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日当たりの協力金額を２５，０００円とします。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営業開始日から令和３年９月２日までの売上高の合計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478338</xdr:colOff>
      <xdr:row>6</xdr:row>
      <xdr:rowOff>226734</xdr:rowOff>
    </xdr:from>
    <xdr:to>
      <xdr:col>17</xdr:col>
      <xdr:colOff>47625</xdr:colOff>
      <xdr:row>6</xdr:row>
      <xdr:rowOff>968375</xdr:rowOff>
    </xdr:to>
    <xdr:sp macro="" textlink="">
      <xdr:nvSpPr>
        <xdr:cNvPr id="78" name="右矢印 77"/>
        <xdr:cNvSpPr/>
      </xdr:nvSpPr>
      <xdr:spPr>
        <a:xfrm>
          <a:off x="12908463" y="2957234"/>
          <a:ext cx="4315912" cy="7416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494213</xdr:colOff>
      <xdr:row>7</xdr:row>
      <xdr:rowOff>216934</xdr:rowOff>
    </xdr:from>
    <xdr:to>
      <xdr:col>17</xdr:col>
      <xdr:colOff>31750</xdr:colOff>
      <xdr:row>7</xdr:row>
      <xdr:rowOff>968375</xdr:rowOff>
    </xdr:to>
    <xdr:sp macro="" textlink="">
      <xdr:nvSpPr>
        <xdr:cNvPr id="79" name="右矢印 78"/>
        <xdr:cNvSpPr/>
      </xdr:nvSpPr>
      <xdr:spPr>
        <a:xfrm>
          <a:off x="12924338" y="4122184"/>
          <a:ext cx="4284162" cy="7514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206375</xdr:colOff>
      <xdr:row>10</xdr:row>
      <xdr:rowOff>314325</xdr:rowOff>
    </xdr:from>
    <xdr:to>
      <xdr:col>10</xdr:col>
      <xdr:colOff>1238250</xdr:colOff>
      <xdr:row>10</xdr:row>
      <xdr:rowOff>968375</xdr:rowOff>
    </xdr:to>
    <xdr:sp macro="" textlink="">
      <xdr:nvSpPr>
        <xdr:cNvPr id="88" name="右矢印 87"/>
        <xdr:cNvSpPr/>
      </xdr:nvSpPr>
      <xdr:spPr>
        <a:xfrm>
          <a:off x="6651625" y="6791325"/>
          <a:ext cx="3857625" cy="6540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174625</xdr:colOff>
      <xdr:row>6</xdr:row>
      <xdr:rowOff>371476</xdr:rowOff>
    </xdr:from>
    <xdr:to>
      <xdr:col>10</xdr:col>
      <xdr:colOff>1283607</xdr:colOff>
      <xdr:row>6</xdr:row>
      <xdr:rowOff>952500</xdr:rowOff>
    </xdr:to>
    <xdr:sp macro="" textlink="">
      <xdr:nvSpPr>
        <xdr:cNvPr id="89" name="右矢印 88"/>
        <xdr:cNvSpPr/>
      </xdr:nvSpPr>
      <xdr:spPr>
        <a:xfrm>
          <a:off x="9445625" y="3101976"/>
          <a:ext cx="1108982" cy="581024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180975</xdr:colOff>
      <xdr:row>7</xdr:row>
      <xdr:rowOff>295275</xdr:rowOff>
    </xdr:from>
    <xdr:to>
      <xdr:col>10</xdr:col>
      <xdr:colOff>1313089</xdr:colOff>
      <xdr:row>7</xdr:row>
      <xdr:rowOff>857250</xdr:rowOff>
    </xdr:to>
    <xdr:sp macro="" textlink="">
      <xdr:nvSpPr>
        <xdr:cNvPr id="90" name="右矢印 89"/>
        <xdr:cNvSpPr/>
      </xdr:nvSpPr>
      <xdr:spPr>
        <a:xfrm>
          <a:off x="9451975" y="4200525"/>
          <a:ext cx="1132114" cy="5619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619125</xdr:colOff>
      <xdr:row>4</xdr:row>
      <xdr:rowOff>492124</xdr:rowOff>
    </xdr:from>
    <xdr:to>
      <xdr:col>12</xdr:col>
      <xdr:colOff>428625</xdr:colOff>
      <xdr:row>11</xdr:row>
      <xdr:rowOff>174624</xdr:rowOff>
    </xdr:to>
    <xdr:sp macro="" textlink="">
      <xdr:nvSpPr>
        <xdr:cNvPr id="96" name="正方形/長方形 95"/>
        <xdr:cNvSpPr/>
      </xdr:nvSpPr>
      <xdr:spPr>
        <a:xfrm>
          <a:off x="6191250" y="1904999"/>
          <a:ext cx="6889750" cy="3635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539750</xdr:colOff>
      <xdr:row>9</xdr:row>
      <xdr:rowOff>254000</xdr:rowOff>
    </xdr:from>
    <xdr:to>
      <xdr:col>17</xdr:col>
      <xdr:colOff>15875</xdr:colOff>
      <xdr:row>9</xdr:row>
      <xdr:rowOff>1047750</xdr:rowOff>
    </xdr:to>
    <xdr:sp macro="" textlink="">
      <xdr:nvSpPr>
        <xdr:cNvPr id="98" name="右矢印 97"/>
        <xdr:cNvSpPr/>
      </xdr:nvSpPr>
      <xdr:spPr>
        <a:xfrm>
          <a:off x="12969875" y="5588000"/>
          <a:ext cx="4222750" cy="7937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523874</xdr:colOff>
      <xdr:row>10</xdr:row>
      <xdr:rowOff>158750</xdr:rowOff>
    </xdr:from>
    <xdr:to>
      <xdr:col>17</xdr:col>
      <xdr:colOff>0</xdr:colOff>
      <xdr:row>10</xdr:row>
      <xdr:rowOff>920750</xdr:rowOff>
    </xdr:to>
    <xdr:sp macro="" textlink="">
      <xdr:nvSpPr>
        <xdr:cNvPr id="99" name="右矢印 98"/>
        <xdr:cNvSpPr/>
      </xdr:nvSpPr>
      <xdr:spPr>
        <a:xfrm>
          <a:off x="12953999" y="6635750"/>
          <a:ext cx="4222751" cy="762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396875</xdr:colOff>
      <xdr:row>14</xdr:row>
      <xdr:rowOff>285750</xdr:rowOff>
    </xdr:from>
    <xdr:to>
      <xdr:col>16</xdr:col>
      <xdr:colOff>730250</xdr:colOff>
      <xdr:row>14</xdr:row>
      <xdr:rowOff>666750</xdr:rowOff>
    </xdr:to>
    <xdr:sp macro="" textlink="">
      <xdr:nvSpPr>
        <xdr:cNvPr id="100" name="右矢印 99"/>
        <xdr:cNvSpPr/>
      </xdr:nvSpPr>
      <xdr:spPr>
        <a:xfrm>
          <a:off x="16811625" y="8778875"/>
          <a:ext cx="333375" cy="381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396874</xdr:colOff>
      <xdr:row>15</xdr:row>
      <xdr:rowOff>222250</xdr:rowOff>
    </xdr:from>
    <xdr:to>
      <xdr:col>16</xdr:col>
      <xdr:colOff>761999</xdr:colOff>
      <xdr:row>15</xdr:row>
      <xdr:rowOff>666750</xdr:rowOff>
    </xdr:to>
    <xdr:sp macro="" textlink="">
      <xdr:nvSpPr>
        <xdr:cNvPr id="101" name="右矢印 100"/>
        <xdr:cNvSpPr/>
      </xdr:nvSpPr>
      <xdr:spPr>
        <a:xfrm>
          <a:off x="16811624" y="9636125"/>
          <a:ext cx="365125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42</xdr:row>
      <xdr:rowOff>428624</xdr:rowOff>
    </xdr:from>
    <xdr:to>
      <xdr:col>10</xdr:col>
      <xdr:colOff>1299482</xdr:colOff>
      <xdr:row>42</xdr:row>
      <xdr:rowOff>984249</xdr:rowOff>
    </xdr:to>
    <xdr:sp macro="" textlink="">
      <xdr:nvSpPr>
        <xdr:cNvPr id="102" name="右矢印 101"/>
        <xdr:cNvSpPr/>
      </xdr:nvSpPr>
      <xdr:spPr>
        <a:xfrm>
          <a:off x="9461500" y="23558499"/>
          <a:ext cx="1108982" cy="555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614409</xdr:colOff>
      <xdr:row>28</xdr:row>
      <xdr:rowOff>181429</xdr:rowOff>
    </xdr:from>
    <xdr:to>
      <xdr:col>16</xdr:col>
      <xdr:colOff>734786</xdr:colOff>
      <xdr:row>28</xdr:row>
      <xdr:rowOff>825500</xdr:rowOff>
    </xdr:to>
    <xdr:sp macro="" textlink="">
      <xdr:nvSpPr>
        <xdr:cNvPr id="32" name="右矢印 31"/>
        <xdr:cNvSpPr/>
      </xdr:nvSpPr>
      <xdr:spPr>
        <a:xfrm>
          <a:off x="13044534" y="17008929"/>
          <a:ext cx="4105002" cy="64407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30</xdr:row>
      <xdr:rowOff>228762</xdr:rowOff>
    </xdr:from>
    <xdr:to>
      <xdr:col>19</xdr:col>
      <xdr:colOff>188562</xdr:colOff>
      <xdr:row>37</xdr:row>
      <xdr:rowOff>57727</xdr:rowOff>
    </xdr:to>
    <xdr:sp macro="" textlink="">
      <xdr:nvSpPr>
        <xdr:cNvPr id="33" name="テキスト ボックス 32"/>
        <xdr:cNvSpPr txBox="1"/>
      </xdr:nvSpPr>
      <xdr:spPr>
        <a:xfrm>
          <a:off x="0" y="18049171"/>
          <a:ext cx="19290517" cy="24440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令和２年１月２日～令和２年９月３日に営業開始した施設で個人事業主の方は次の方法により１日当たりの売上高、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営業開始日から令和２年１２月３１日までの売上高の合計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206375</xdr:colOff>
      <xdr:row>28</xdr:row>
      <xdr:rowOff>317500</xdr:rowOff>
    </xdr:from>
    <xdr:to>
      <xdr:col>10</xdr:col>
      <xdr:colOff>1315357</xdr:colOff>
      <xdr:row>28</xdr:row>
      <xdr:rowOff>762000</xdr:rowOff>
    </xdr:to>
    <xdr:sp macro="" textlink="">
      <xdr:nvSpPr>
        <xdr:cNvPr id="34" name="右矢印 33"/>
        <xdr:cNvSpPr/>
      </xdr:nvSpPr>
      <xdr:spPr>
        <a:xfrm>
          <a:off x="9477375" y="17145000"/>
          <a:ext cx="1108982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613352</xdr:colOff>
      <xdr:row>32</xdr:row>
      <xdr:rowOff>2886</xdr:rowOff>
    </xdr:from>
    <xdr:to>
      <xdr:col>18</xdr:col>
      <xdr:colOff>1016406</xdr:colOff>
      <xdr:row>36</xdr:row>
      <xdr:rowOff>248227</xdr:rowOff>
    </xdr:to>
    <xdr:sp macro="" textlink="">
      <xdr:nvSpPr>
        <xdr:cNvPr id="35" name="テキスト ボックス 34"/>
        <xdr:cNvSpPr txBox="1"/>
      </xdr:nvSpPr>
      <xdr:spPr>
        <a:xfrm>
          <a:off x="6380307" y="18758477"/>
          <a:ext cx="12231372" cy="1474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</a:p>
      </xdr:txBody>
    </xdr:sp>
    <xdr:clientData/>
  </xdr:twoCellAnchor>
  <xdr:twoCellAnchor>
    <xdr:from>
      <xdr:col>10</xdr:col>
      <xdr:colOff>107576</xdr:colOff>
      <xdr:row>46</xdr:row>
      <xdr:rowOff>120319</xdr:rowOff>
    </xdr:from>
    <xdr:to>
      <xdr:col>29</xdr:col>
      <xdr:colOff>617425</xdr:colOff>
      <xdr:row>49</xdr:row>
      <xdr:rowOff>95250</xdr:rowOff>
    </xdr:to>
    <xdr:sp macro="" textlink="">
      <xdr:nvSpPr>
        <xdr:cNvPr id="36" name="テキスト ボックス 35"/>
        <xdr:cNvSpPr txBox="1"/>
      </xdr:nvSpPr>
      <xdr:spPr>
        <a:xfrm>
          <a:off x="9378576" y="25933069"/>
          <a:ext cx="12193849" cy="1737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但し、営業開始日からの日数が３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日未満の場合は、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日当たりの協力金額を２５，０００円とします</a:t>
          </a:r>
        </a:p>
      </xdr:txBody>
    </xdr:sp>
    <xdr:clientData/>
  </xdr:twoCellAnchor>
  <xdr:twoCellAnchor>
    <xdr:from>
      <xdr:col>6</xdr:col>
      <xdr:colOff>95250</xdr:colOff>
      <xdr:row>14</xdr:row>
      <xdr:rowOff>269875</xdr:rowOff>
    </xdr:from>
    <xdr:to>
      <xdr:col>9</xdr:col>
      <xdr:colOff>274066</xdr:colOff>
      <xdr:row>15</xdr:row>
      <xdr:rowOff>682625</xdr:rowOff>
    </xdr:to>
    <xdr:grpSp>
      <xdr:nvGrpSpPr>
        <xdr:cNvPr id="5" name="グループ化 4"/>
        <xdr:cNvGrpSpPr/>
      </xdr:nvGrpSpPr>
      <xdr:grpSpPr>
        <a:xfrm>
          <a:off x="6554932" y="8166966"/>
          <a:ext cx="2672634" cy="1330614"/>
          <a:chOff x="6540500" y="8763000"/>
          <a:chExt cx="2655316" cy="1333500"/>
        </a:xfrm>
        <a:solidFill>
          <a:schemeClr val="bg1">
            <a:lumMod val="65000"/>
          </a:schemeClr>
        </a:solidFill>
      </xdr:grpSpPr>
      <xdr:sp macro="" textlink="">
        <xdr:nvSpPr>
          <xdr:cNvPr id="3" name="曲折矢印 2"/>
          <xdr:cNvSpPr/>
        </xdr:nvSpPr>
        <xdr:spPr>
          <a:xfrm>
            <a:off x="8382000" y="87630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曲折矢印 36"/>
          <xdr:cNvSpPr/>
        </xdr:nvSpPr>
        <xdr:spPr>
          <a:xfrm flipV="1">
            <a:off x="8382000" y="94615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540500" y="9286875"/>
            <a:ext cx="2000250" cy="2381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35</xdr:row>
      <xdr:rowOff>0</xdr:rowOff>
    </xdr:from>
    <xdr:to>
      <xdr:col>14</xdr:col>
      <xdr:colOff>484909</xdr:colOff>
      <xdr:row>39</xdr:row>
      <xdr:rowOff>59171</xdr:rowOff>
    </xdr:to>
    <xdr:sp macro="" textlink="">
      <xdr:nvSpPr>
        <xdr:cNvPr id="2" name="正方形/長方形 1"/>
        <xdr:cNvSpPr/>
      </xdr:nvSpPr>
      <xdr:spPr>
        <a:xfrm>
          <a:off x="6684818" y="6632864"/>
          <a:ext cx="9230591" cy="284739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29</xdr:row>
      <xdr:rowOff>322720</xdr:rowOff>
    </xdr:from>
    <xdr:to>
      <xdr:col>8</xdr:col>
      <xdr:colOff>1239694</xdr:colOff>
      <xdr:row>30</xdr:row>
      <xdr:rowOff>1125682</xdr:rowOff>
    </xdr:to>
    <xdr:sp macro="" textlink="">
      <xdr:nvSpPr>
        <xdr:cNvPr id="3" name="右矢印 2"/>
        <xdr:cNvSpPr/>
      </xdr:nvSpPr>
      <xdr:spPr>
        <a:xfrm>
          <a:off x="6407728" y="3180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30</xdr:row>
      <xdr:rowOff>254000</xdr:rowOff>
    </xdr:from>
    <xdr:to>
      <xdr:col>14</xdr:col>
      <xdr:colOff>329046</xdr:colOff>
      <xdr:row>30</xdr:row>
      <xdr:rowOff>941293</xdr:rowOff>
    </xdr:to>
    <xdr:sp macro="" textlink="">
      <xdr:nvSpPr>
        <xdr:cNvPr id="14" name="右矢印 13"/>
        <xdr:cNvSpPr/>
      </xdr:nvSpPr>
      <xdr:spPr>
        <a:xfrm>
          <a:off x="11409456" y="3544455"/>
          <a:ext cx="4350090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31</xdr:row>
      <xdr:rowOff>271930</xdr:rowOff>
    </xdr:from>
    <xdr:to>
      <xdr:col>14</xdr:col>
      <xdr:colOff>311728</xdr:colOff>
      <xdr:row>31</xdr:row>
      <xdr:rowOff>959223</xdr:rowOff>
    </xdr:to>
    <xdr:sp macro="" textlink="">
      <xdr:nvSpPr>
        <xdr:cNvPr id="31" name="右矢印 30"/>
        <xdr:cNvSpPr/>
      </xdr:nvSpPr>
      <xdr:spPr>
        <a:xfrm>
          <a:off x="12559180" y="4705385"/>
          <a:ext cx="3910412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30</xdr:row>
      <xdr:rowOff>1133210</xdr:rowOff>
    </xdr:from>
    <xdr:to>
      <xdr:col>8</xdr:col>
      <xdr:colOff>1253549</xdr:colOff>
      <xdr:row>32</xdr:row>
      <xdr:rowOff>83127</xdr:rowOff>
    </xdr:to>
    <xdr:sp macro="" textlink="">
      <xdr:nvSpPr>
        <xdr:cNvPr id="34" name="右矢印 33"/>
        <xdr:cNvSpPr/>
      </xdr:nvSpPr>
      <xdr:spPr>
        <a:xfrm>
          <a:off x="6421583" y="4423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37</xdr:row>
      <xdr:rowOff>540929</xdr:rowOff>
    </xdr:from>
    <xdr:to>
      <xdr:col>7</xdr:col>
      <xdr:colOff>588818</xdr:colOff>
      <xdr:row>38</xdr:row>
      <xdr:rowOff>571501</xdr:rowOff>
    </xdr:to>
    <xdr:sp macro="" textlink="">
      <xdr:nvSpPr>
        <xdr:cNvPr id="35" name="右矢印 34"/>
        <xdr:cNvSpPr/>
      </xdr:nvSpPr>
      <xdr:spPr>
        <a:xfrm>
          <a:off x="5586848" y="7814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35</xdr:row>
      <xdr:rowOff>0</xdr:rowOff>
    </xdr:from>
    <xdr:to>
      <xdr:col>14</xdr:col>
      <xdr:colOff>484909</xdr:colOff>
      <xdr:row>39</xdr:row>
      <xdr:rowOff>59171</xdr:rowOff>
    </xdr:to>
    <xdr:sp macro="" textlink="">
      <xdr:nvSpPr>
        <xdr:cNvPr id="10" name="正方形/長方形 9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204592</xdr:colOff>
      <xdr:row>30</xdr:row>
      <xdr:rowOff>254000</xdr:rowOff>
    </xdr:from>
    <xdr:to>
      <xdr:col>14</xdr:col>
      <xdr:colOff>329046</xdr:colOff>
      <xdr:row>30</xdr:row>
      <xdr:rowOff>941293</xdr:rowOff>
    </xdr:to>
    <xdr:sp macro="" textlink="">
      <xdr:nvSpPr>
        <xdr:cNvPr id="12" name="右矢印 11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31</xdr:row>
      <xdr:rowOff>271930</xdr:rowOff>
    </xdr:from>
    <xdr:to>
      <xdr:col>14</xdr:col>
      <xdr:colOff>311728</xdr:colOff>
      <xdr:row>31</xdr:row>
      <xdr:rowOff>959223</xdr:rowOff>
    </xdr:to>
    <xdr:sp macro="" textlink="">
      <xdr:nvSpPr>
        <xdr:cNvPr id="18" name="右矢印 17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30</xdr:row>
      <xdr:rowOff>1133210</xdr:rowOff>
    </xdr:from>
    <xdr:to>
      <xdr:col>8</xdr:col>
      <xdr:colOff>1253549</xdr:colOff>
      <xdr:row>32</xdr:row>
      <xdr:rowOff>83127</xdr:rowOff>
    </xdr:to>
    <xdr:sp macro="" textlink="">
      <xdr:nvSpPr>
        <xdr:cNvPr id="19" name="右矢印 18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37</xdr:row>
      <xdr:rowOff>540929</xdr:rowOff>
    </xdr:from>
    <xdr:to>
      <xdr:col>7</xdr:col>
      <xdr:colOff>588818</xdr:colOff>
      <xdr:row>38</xdr:row>
      <xdr:rowOff>571501</xdr:rowOff>
    </xdr:to>
    <xdr:sp macro="" textlink="">
      <xdr:nvSpPr>
        <xdr:cNvPr id="20" name="右矢印 19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16</xdr:row>
      <xdr:rowOff>0</xdr:rowOff>
    </xdr:from>
    <xdr:to>
      <xdr:col>14</xdr:col>
      <xdr:colOff>484909</xdr:colOff>
      <xdr:row>20</xdr:row>
      <xdr:rowOff>59171</xdr:rowOff>
    </xdr:to>
    <xdr:sp macro="" textlink="">
      <xdr:nvSpPr>
        <xdr:cNvPr id="40" name="正方形/長方形 39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10</xdr:row>
      <xdr:rowOff>322720</xdr:rowOff>
    </xdr:from>
    <xdr:to>
      <xdr:col>8</xdr:col>
      <xdr:colOff>1239694</xdr:colOff>
      <xdr:row>11</xdr:row>
      <xdr:rowOff>1125682</xdr:rowOff>
    </xdr:to>
    <xdr:sp macro="" textlink="">
      <xdr:nvSpPr>
        <xdr:cNvPr id="41" name="右矢印 40"/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11</xdr:row>
      <xdr:rowOff>254000</xdr:rowOff>
    </xdr:from>
    <xdr:to>
      <xdr:col>14</xdr:col>
      <xdr:colOff>329046</xdr:colOff>
      <xdr:row>11</xdr:row>
      <xdr:rowOff>941293</xdr:rowOff>
    </xdr:to>
    <xdr:sp macro="" textlink="">
      <xdr:nvSpPr>
        <xdr:cNvPr id="42" name="右矢印 41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12</xdr:row>
      <xdr:rowOff>271930</xdr:rowOff>
    </xdr:from>
    <xdr:to>
      <xdr:col>14</xdr:col>
      <xdr:colOff>311728</xdr:colOff>
      <xdr:row>12</xdr:row>
      <xdr:rowOff>959223</xdr:rowOff>
    </xdr:to>
    <xdr:sp macro="" textlink="">
      <xdr:nvSpPr>
        <xdr:cNvPr id="45" name="右矢印 44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11</xdr:row>
      <xdr:rowOff>1133210</xdr:rowOff>
    </xdr:from>
    <xdr:to>
      <xdr:col>8</xdr:col>
      <xdr:colOff>1253549</xdr:colOff>
      <xdr:row>13</xdr:row>
      <xdr:rowOff>83127</xdr:rowOff>
    </xdr:to>
    <xdr:sp macro="" textlink="">
      <xdr:nvSpPr>
        <xdr:cNvPr id="46" name="右矢印 45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18</xdr:row>
      <xdr:rowOff>540929</xdr:rowOff>
    </xdr:from>
    <xdr:to>
      <xdr:col>7</xdr:col>
      <xdr:colOff>588818</xdr:colOff>
      <xdr:row>19</xdr:row>
      <xdr:rowOff>571501</xdr:rowOff>
    </xdr:to>
    <xdr:sp macro="" textlink="">
      <xdr:nvSpPr>
        <xdr:cNvPr id="47" name="右矢印 46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16</xdr:row>
      <xdr:rowOff>0</xdr:rowOff>
    </xdr:from>
    <xdr:to>
      <xdr:col>14</xdr:col>
      <xdr:colOff>484909</xdr:colOff>
      <xdr:row>20</xdr:row>
      <xdr:rowOff>59171</xdr:rowOff>
    </xdr:to>
    <xdr:sp macro="" textlink="">
      <xdr:nvSpPr>
        <xdr:cNvPr id="48" name="正方形/長方形 47"/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10</xdr:row>
      <xdr:rowOff>322720</xdr:rowOff>
    </xdr:from>
    <xdr:to>
      <xdr:col>8</xdr:col>
      <xdr:colOff>1239694</xdr:colOff>
      <xdr:row>11</xdr:row>
      <xdr:rowOff>1125682</xdr:rowOff>
    </xdr:to>
    <xdr:sp macro="" textlink="">
      <xdr:nvSpPr>
        <xdr:cNvPr id="49" name="右矢印 48"/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11</xdr:row>
      <xdr:rowOff>254000</xdr:rowOff>
    </xdr:from>
    <xdr:to>
      <xdr:col>14</xdr:col>
      <xdr:colOff>329046</xdr:colOff>
      <xdr:row>11</xdr:row>
      <xdr:rowOff>941293</xdr:rowOff>
    </xdr:to>
    <xdr:sp macro="" textlink="">
      <xdr:nvSpPr>
        <xdr:cNvPr id="50" name="右矢印 49"/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12</xdr:row>
      <xdr:rowOff>271930</xdr:rowOff>
    </xdr:from>
    <xdr:to>
      <xdr:col>14</xdr:col>
      <xdr:colOff>311728</xdr:colOff>
      <xdr:row>12</xdr:row>
      <xdr:rowOff>959223</xdr:rowOff>
    </xdr:to>
    <xdr:sp macro="" textlink="">
      <xdr:nvSpPr>
        <xdr:cNvPr id="53" name="右矢印 52"/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11</xdr:row>
      <xdr:rowOff>1133210</xdr:rowOff>
    </xdr:from>
    <xdr:to>
      <xdr:col>8</xdr:col>
      <xdr:colOff>1253549</xdr:colOff>
      <xdr:row>13</xdr:row>
      <xdr:rowOff>83127</xdr:rowOff>
    </xdr:to>
    <xdr:sp macro="" textlink="">
      <xdr:nvSpPr>
        <xdr:cNvPr id="54" name="右矢印 53"/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18</xdr:row>
      <xdr:rowOff>540929</xdr:rowOff>
    </xdr:from>
    <xdr:to>
      <xdr:col>7</xdr:col>
      <xdr:colOff>588818</xdr:colOff>
      <xdr:row>19</xdr:row>
      <xdr:rowOff>571501</xdr:rowOff>
    </xdr:to>
    <xdr:sp macro="" textlink="">
      <xdr:nvSpPr>
        <xdr:cNvPr id="55" name="右矢印 54"/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519545</xdr:colOff>
      <xdr:row>18</xdr:row>
      <xdr:rowOff>176645</xdr:rowOff>
    </xdr:from>
    <xdr:to>
      <xdr:col>15</xdr:col>
      <xdr:colOff>51955</xdr:colOff>
      <xdr:row>18</xdr:row>
      <xdr:rowOff>867401</xdr:rowOff>
    </xdr:to>
    <xdr:sp macro="" textlink="">
      <xdr:nvSpPr>
        <xdr:cNvPr id="56" name="右矢印 55"/>
        <xdr:cNvSpPr/>
      </xdr:nvSpPr>
      <xdr:spPr>
        <a:xfrm>
          <a:off x="15343909" y="19867418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516082</xdr:colOff>
      <xdr:row>19</xdr:row>
      <xdr:rowOff>69273</xdr:rowOff>
    </xdr:from>
    <xdr:to>
      <xdr:col>15</xdr:col>
      <xdr:colOff>48492</xdr:colOff>
      <xdr:row>19</xdr:row>
      <xdr:rowOff>760029</xdr:rowOff>
    </xdr:to>
    <xdr:sp macro="" textlink="">
      <xdr:nvSpPr>
        <xdr:cNvPr id="57" name="右矢印 56"/>
        <xdr:cNvSpPr/>
      </xdr:nvSpPr>
      <xdr:spPr>
        <a:xfrm>
          <a:off x="15340446" y="20677909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505689</xdr:colOff>
      <xdr:row>37</xdr:row>
      <xdr:rowOff>207818</xdr:rowOff>
    </xdr:from>
    <xdr:to>
      <xdr:col>15</xdr:col>
      <xdr:colOff>38099</xdr:colOff>
      <xdr:row>37</xdr:row>
      <xdr:rowOff>898574</xdr:rowOff>
    </xdr:to>
    <xdr:sp macro="" textlink="">
      <xdr:nvSpPr>
        <xdr:cNvPr id="58" name="右矢印 57"/>
        <xdr:cNvSpPr/>
      </xdr:nvSpPr>
      <xdr:spPr>
        <a:xfrm>
          <a:off x="15330053" y="9040091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502226</xdr:colOff>
      <xdr:row>38</xdr:row>
      <xdr:rowOff>100446</xdr:rowOff>
    </xdr:from>
    <xdr:to>
      <xdr:col>15</xdr:col>
      <xdr:colOff>34636</xdr:colOff>
      <xdr:row>38</xdr:row>
      <xdr:rowOff>791202</xdr:rowOff>
    </xdr:to>
    <xdr:sp macro="" textlink="">
      <xdr:nvSpPr>
        <xdr:cNvPr id="59" name="右矢印 58"/>
        <xdr:cNvSpPr/>
      </xdr:nvSpPr>
      <xdr:spPr>
        <a:xfrm>
          <a:off x="15326590" y="9850582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3" name="右矢印 2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19</xdr:row>
      <xdr:rowOff>271930</xdr:rowOff>
    </xdr:from>
    <xdr:to>
      <xdr:col>12</xdr:col>
      <xdr:colOff>398318</xdr:colOff>
      <xdr:row>19</xdr:row>
      <xdr:rowOff>959223</xdr:rowOff>
    </xdr:to>
    <xdr:sp macro="" textlink="">
      <xdr:nvSpPr>
        <xdr:cNvPr id="4" name="右矢印 3"/>
        <xdr:cNvSpPr/>
      </xdr:nvSpPr>
      <xdr:spPr>
        <a:xfrm>
          <a:off x="13269225" y="8740521"/>
          <a:ext cx="148586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5" name="右矢印 4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7" name="右矢印 6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25</xdr:row>
      <xdr:rowOff>271930</xdr:rowOff>
    </xdr:from>
    <xdr:to>
      <xdr:col>12</xdr:col>
      <xdr:colOff>484909</xdr:colOff>
      <xdr:row>25</xdr:row>
      <xdr:rowOff>959223</xdr:rowOff>
    </xdr:to>
    <xdr:sp macro="" textlink="">
      <xdr:nvSpPr>
        <xdr:cNvPr id="8" name="右矢印 7"/>
        <xdr:cNvSpPr/>
      </xdr:nvSpPr>
      <xdr:spPr>
        <a:xfrm>
          <a:off x="13269225" y="11511430"/>
          <a:ext cx="1572457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9" name="右矢印 8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7" name="右矢印 6"/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8" name="右矢印 7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15" name="右矢印 14"/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16" name="右矢印 15"/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23" name="右矢印 22"/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24" name="右矢印 23"/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31" name="右矢印 30"/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32" name="右矢印 31"/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2" name="右矢印 1"/>
        <xdr:cNvSpPr/>
      </xdr:nvSpPr>
      <xdr:spPr>
        <a:xfrm>
          <a:off x="8308399" y="87725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19</xdr:row>
      <xdr:rowOff>271930</xdr:rowOff>
    </xdr:from>
    <xdr:to>
      <xdr:col>12</xdr:col>
      <xdr:colOff>398318</xdr:colOff>
      <xdr:row>19</xdr:row>
      <xdr:rowOff>959223</xdr:rowOff>
    </xdr:to>
    <xdr:sp macro="" textlink="">
      <xdr:nvSpPr>
        <xdr:cNvPr id="3" name="右矢印 2"/>
        <xdr:cNvSpPr/>
      </xdr:nvSpPr>
      <xdr:spPr>
        <a:xfrm>
          <a:off x="13264030" y="9044455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19</xdr:row>
      <xdr:rowOff>0</xdr:rowOff>
    </xdr:from>
    <xdr:to>
      <xdr:col>8</xdr:col>
      <xdr:colOff>1253549</xdr:colOff>
      <xdr:row>20</xdr:row>
      <xdr:rowOff>83127</xdr:rowOff>
    </xdr:to>
    <xdr:sp macro="" textlink="">
      <xdr:nvSpPr>
        <xdr:cNvPr id="4" name="右矢印 3"/>
        <xdr:cNvSpPr/>
      </xdr:nvSpPr>
      <xdr:spPr>
        <a:xfrm>
          <a:off x="8308399" y="87725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5" name="右矢印 4"/>
        <xdr:cNvSpPr/>
      </xdr:nvSpPr>
      <xdr:spPr>
        <a:xfrm>
          <a:off x="8308399" y="115347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25</xdr:row>
      <xdr:rowOff>271930</xdr:rowOff>
    </xdr:from>
    <xdr:to>
      <xdr:col>12</xdr:col>
      <xdr:colOff>484909</xdr:colOff>
      <xdr:row>25</xdr:row>
      <xdr:rowOff>959223</xdr:rowOff>
    </xdr:to>
    <xdr:sp macro="" textlink="">
      <xdr:nvSpPr>
        <xdr:cNvPr id="6" name="右矢印 5"/>
        <xdr:cNvSpPr/>
      </xdr:nvSpPr>
      <xdr:spPr>
        <a:xfrm>
          <a:off x="13264030" y="11806705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25</xdr:row>
      <xdr:rowOff>0</xdr:rowOff>
    </xdr:from>
    <xdr:to>
      <xdr:col>8</xdr:col>
      <xdr:colOff>1253549</xdr:colOff>
      <xdr:row>26</xdr:row>
      <xdr:rowOff>83127</xdr:rowOff>
    </xdr:to>
    <xdr:sp macro="" textlink="">
      <xdr:nvSpPr>
        <xdr:cNvPr id="7" name="右矢印 6"/>
        <xdr:cNvSpPr/>
      </xdr:nvSpPr>
      <xdr:spPr>
        <a:xfrm>
          <a:off x="8308399" y="115347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" name="右矢印 1"/>
        <xdr:cNvSpPr/>
      </xdr:nvSpPr>
      <xdr:spPr>
        <a:xfrm>
          <a:off x="8308399" y="84772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12</xdr:col>
      <xdr:colOff>398318</xdr:colOff>
      <xdr:row>18</xdr:row>
      <xdr:rowOff>959223</xdr:rowOff>
    </xdr:to>
    <xdr:sp macro="" textlink="">
      <xdr:nvSpPr>
        <xdr:cNvPr id="3" name="右矢印 2"/>
        <xdr:cNvSpPr/>
      </xdr:nvSpPr>
      <xdr:spPr>
        <a:xfrm>
          <a:off x="13264030" y="8749180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4" name="右矢印 3"/>
        <xdr:cNvSpPr/>
      </xdr:nvSpPr>
      <xdr:spPr>
        <a:xfrm>
          <a:off x="8308399" y="84772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5" name="右矢印 4"/>
        <xdr:cNvSpPr/>
      </xdr:nvSpPr>
      <xdr:spPr>
        <a:xfrm>
          <a:off x="8308399" y="1123950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24</xdr:row>
      <xdr:rowOff>271930</xdr:rowOff>
    </xdr:from>
    <xdr:to>
      <xdr:col>12</xdr:col>
      <xdr:colOff>484909</xdr:colOff>
      <xdr:row>24</xdr:row>
      <xdr:rowOff>959223</xdr:rowOff>
    </xdr:to>
    <xdr:sp macro="" textlink="">
      <xdr:nvSpPr>
        <xdr:cNvPr id="6" name="右矢印 5"/>
        <xdr:cNvSpPr/>
      </xdr:nvSpPr>
      <xdr:spPr>
        <a:xfrm>
          <a:off x="13264030" y="11511430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7" name="右矢印 6"/>
        <xdr:cNvSpPr/>
      </xdr:nvSpPr>
      <xdr:spPr>
        <a:xfrm>
          <a:off x="8308399" y="1123950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2" name="右矢印 1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3" name="右矢印 2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16</xdr:row>
      <xdr:rowOff>271930</xdr:rowOff>
    </xdr:from>
    <xdr:to>
      <xdr:col>14</xdr:col>
      <xdr:colOff>311728</xdr:colOff>
      <xdr:row>16</xdr:row>
      <xdr:rowOff>959223</xdr:rowOff>
    </xdr:to>
    <xdr:sp macro="" textlink="">
      <xdr:nvSpPr>
        <xdr:cNvPr id="4" name="右矢印 3"/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16</xdr:row>
      <xdr:rowOff>0</xdr:rowOff>
    </xdr:from>
    <xdr:to>
      <xdr:col>8</xdr:col>
      <xdr:colOff>1253549</xdr:colOff>
      <xdr:row>17</xdr:row>
      <xdr:rowOff>83127</xdr:rowOff>
    </xdr:to>
    <xdr:sp macro="" textlink="">
      <xdr:nvSpPr>
        <xdr:cNvPr id="5" name="右矢印 4"/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6" name="右矢印 5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7" name="右矢印 6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8" name="右矢印 7"/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9" name="右矢印 8"/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" name="右矢印 1"/>
        <xdr:cNvSpPr/>
      </xdr:nvSpPr>
      <xdr:spPr>
        <a:xfrm>
          <a:off x="8308399" y="83153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12</xdr:col>
      <xdr:colOff>398318</xdr:colOff>
      <xdr:row>18</xdr:row>
      <xdr:rowOff>959223</xdr:rowOff>
    </xdr:to>
    <xdr:sp macro="" textlink="">
      <xdr:nvSpPr>
        <xdr:cNvPr id="3" name="右矢印 2"/>
        <xdr:cNvSpPr/>
      </xdr:nvSpPr>
      <xdr:spPr>
        <a:xfrm>
          <a:off x="13264030" y="8587255"/>
          <a:ext cx="14789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4" name="右矢印 3"/>
        <xdr:cNvSpPr/>
      </xdr:nvSpPr>
      <xdr:spPr>
        <a:xfrm>
          <a:off x="8308399" y="831532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5" name="右矢印 4"/>
        <xdr:cNvSpPr/>
      </xdr:nvSpPr>
      <xdr:spPr>
        <a:xfrm>
          <a:off x="8308399" y="110775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24</xdr:row>
      <xdr:rowOff>271930</xdr:rowOff>
    </xdr:from>
    <xdr:to>
      <xdr:col>12</xdr:col>
      <xdr:colOff>484909</xdr:colOff>
      <xdr:row>24</xdr:row>
      <xdr:rowOff>959223</xdr:rowOff>
    </xdr:to>
    <xdr:sp macro="" textlink="">
      <xdr:nvSpPr>
        <xdr:cNvPr id="6" name="右矢印 5"/>
        <xdr:cNvSpPr/>
      </xdr:nvSpPr>
      <xdr:spPr>
        <a:xfrm>
          <a:off x="13264030" y="11349505"/>
          <a:ext cx="1565529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24</xdr:row>
      <xdr:rowOff>0</xdr:rowOff>
    </xdr:from>
    <xdr:to>
      <xdr:col>8</xdr:col>
      <xdr:colOff>1253549</xdr:colOff>
      <xdr:row>25</xdr:row>
      <xdr:rowOff>83127</xdr:rowOff>
    </xdr:to>
    <xdr:sp macro="" textlink="">
      <xdr:nvSpPr>
        <xdr:cNvPr id="7" name="右矢印 6"/>
        <xdr:cNvSpPr/>
      </xdr:nvSpPr>
      <xdr:spPr>
        <a:xfrm>
          <a:off x="8308399" y="11077575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107407</xdr:colOff>
      <xdr:row>18</xdr:row>
      <xdr:rowOff>185340</xdr:rowOff>
    </xdr:from>
    <xdr:to>
      <xdr:col>8</xdr:col>
      <xdr:colOff>623455</xdr:colOff>
      <xdr:row>18</xdr:row>
      <xdr:rowOff>872633</xdr:rowOff>
    </xdr:to>
    <xdr:sp macro="" textlink="">
      <xdr:nvSpPr>
        <xdr:cNvPr id="3" name="右矢印 2"/>
        <xdr:cNvSpPr/>
      </xdr:nvSpPr>
      <xdr:spPr>
        <a:xfrm>
          <a:off x="8385498" y="8515385"/>
          <a:ext cx="1485866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  <xdr:twoCellAnchor>
    <xdr:from>
      <xdr:col>7</xdr:col>
      <xdr:colOff>20816</xdr:colOff>
      <xdr:row>24</xdr:row>
      <xdr:rowOff>358521</xdr:rowOff>
    </xdr:from>
    <xdr:to>
      <xdr:col>8</xdr:col>
      <xdr:colOff>623455</xdr:colOff>
      <xdr:row>24</xdr:row>
      <xdr:rowOff>1045814</xdr:rowOff>
    </xdr:to>
    <xdr:sp macro="" textlink="">
      <xdr:nvSpPr>
        <xdr:cNvPr id="6" name="右矢印 5"/>
        <xdr:cNvSpPr/>
      </xdr:nvSpPr>
      <xdr:spPr>
        <a:xfrm>
          <a:off x="8298907" y="11459476"/>
          <a:ext cx="1572457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日数（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view="pageBreakPreview" zoomScale="40" zoomScaleNormal="60" zoomScaleSheetLayoutView="40" zoomScalePageLayoutView="40" workbookViewId="0">
      <selection activeCell="B2" sqref="B2:X2"/>
    </sheetView>
  </sheetViews>
  <sheetFormatPr defaultRowHeight="21" x14ac:dyDescent="0.4"/>
  <cols>
    <col min="1" max="1" width="1.5" style="1" customWidth="1"/>
    <col min="2" max="2" width="32.625" style="41" customWidth="1"/>
    <col min="3" max="3" width="24.125" style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9.875" style="1" bestFit="1" customWidth="1"/>
    <col min="15" max="15" width="19.625" style="1" customWidth="1"/>
    <col min="16" max="16" width="9.75" style="6" customWidth="1"/>
    <col min="17" max="17" width="14" style="1" customWidth="1"/>
    <col min="18" max="18" width="19.875" style="1" customWidth="1"/>
    <col min="19" max="19" width="27.25" style="1" customWidth="1"/>
    <col min="20" max="20" width="9" style="1"/>
    <col min="21" max="21" width="15.625" style="1" customWidth="1"/>
    <col min="22" max="22" width="21.375" style="1" bestFit="1" customWidth="1"/>
    <col min="23" max="23" width="23.625" style="1" bestFit="1" customWidth="1"/>
    <col min="24" max="16384" width="9" style="1"/>
  </cols>
  <sheetData>
    <row r="1" spans="1:24" ht="41.25" customHeight="1" x14ac:dyDescent="0.4">
      <c r="A1" s="188" t="s">
        <v>198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1:24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4" s="3" customFormat="1" ht="41.25" customHeight="1" x14ac:dyDescent="0.4">
      <c r="B4" s="193" t="s">
        <v>173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2"/>
      <c r="S4" s="160"/>
      <c r="T4" s="57"/>
    </row>
    <row r="5" spans="1:24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160"/>
      <c r="T5" s="57"/>
    </row>
    <row r="6" spans="1:24" s="3" customFormat="1" ht="30" customHeight="1" x14ac:dyDescent="0.4">
      <c r="A6" s="4"/>
      <c r="B6" s="4"/>
      <c r="C6" s="54" t="s">
        <v>143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160"/>
      <c r="T6" s="57"/>
    </row>
    <row r="7" spans="1:24" s="3" customFormat="1" ht="57" customHeight="1" x14ac:dyDescent="0.4">
      <c r="A7" s="4"/>
      <c r="B7" s="162" t="s">
        <v>184</v>
      </c>
      <c r="C7" s="165"/>
      <c r="D7" s="99" t="s">
        <v>85</v>
      </c>
      <c r="E7" s="180" t="s">
        <v>167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160"/>
      <c r="T7" s="57"/>
    </row>
    <row r="8" spans="1:24" s="3" customFormat="1" ht="53.25" customHeight="1" x14ac:dyDescent="0.4">
      <c r="A8" s="4"/>
      <c r="B8" s="162" t="s">
        <v>185</v>
      </c>
      <c r="C8" s="166"/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160"/>
      <c r="T8" s="57"/>
    </row>
    <row r="9" spans="1:24" s="3" customFormat="1" ht="57.75" customHeight="1" x14ac:dyDescent="0.4">
      <c r="A9" s="4"/>
      <c r="B9" s="162" t="s">
        <v>158</v>
      </c>
      <c r="C9" s="167">
        <f>SUM(C7:C8)</f>
        <v>0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160"/>
      <c r="T9" s="57"/>
    </row>
    <row r="10" spans="1:24" s="3" customFormat="1" ht="31.5" customHeight="1" x14ac:dyDescent="0.4">
      <c r="A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160"/>
      <c r="T10" s="57"/>
    </row>
    <row r="11" spans="1:24" ht="42" customHeight="1" x14ac:dyDescent="0.4">
      <c r="B11" s="95" t="s">
        <v>145</v>
      </c>
      <c r="C11" s="27"/>
      <c r="D11" s="6"/>
      <c r="E11" s="24"/>
      <c r="H11" s="42"/>
      <c r="I11" s="42"/>
      <c r="J11" s="152" t="s">
        <v>73</v>
      </c>
      <c r="L11" s="25"/>
      <c r="O11" s="154" t="s">
        <v>183</v>
      </c>
      <c r="P11" s="84"/>
      <c r="S11" s="152"/>
      <c r="T11" s="55"/>
    </row>
    <row r="12" spans="1:24" ht="33.75" customHeight="1" thickBot="1" x14ac:dyDescent="0.45">
      <c r="B12" s="82"/>
      <c r="C12" s="58"/>
      <c r="D12" s="18"/>
      <c r="E12" s="54" t="s">
        <v>15</v>
      </c>
      <c r="F12" s="27"/>
      <c r="G12" s="27"/>
      <c r="H12" s="31"/>
      <c r="I12" s="31"/>
      <c r="J12" s="54" t="s">
        <v>79</v>
      </c>
      <c r="K12" s="5"/>
      <c r="L12" s="5"/>
      <c r="M12" s="5"/>
      <c r="N12" s="6"/>
      <c r="O12" s="54" t="s">
        <v>79</v>
      </c>
      <c r="P12" s="1"/>
      <c r="S12" s="158"/>
      <c r="T12" s="55"/>
    </row>
    <row r="13" spans="1:24" ht="55.5" customHeight="1" thickBot="1" x14ac:dyDescent="0.45">
      <c r="B13" s="190" t="s">
        <v>72</v>
      </c>
      <c r="C13" s="83" t="s">
        <v>75</v>
      </c>
      <c r="D13" s="21" t="s">
        <v>2</v>
      </c>
      <c r="E13" s="85"/>
      <c r="F13" s="27" t="s">
        <v>3</v>
      </c>
      <c r="G13" s="27"/>
      <c r="H13" s="37"/>
      <c r="J13" s="64" t="str">
        <f>IF(E13="","",ROUNDUP(IF(E13/60&gt;250000,100000,IF(E13/60&gt;75000,E13/60*0.4,30000)),-3))</f>
        <v/>
      </c>
      <c r="K13" s="5" t="s">
        <v>3</v>
      </c>
      <c r="L13" s="5"/>
      <c r="M13" s="5"/>
      <c r="N13" s="169" t="s">
        <v>32</v>
      </c>
      <c r="O13" s="65" t="str">
        <f>IF(J13="","",J13*C7)</f>
        <v/>
      </c>
      <c r="P13" s="63" t="s">
        <v>3</v>
      </c>
      <c r="S13" s="159"/>
      <c r="T13" s="55"/>
    </row>
    <row r="14" spans="1:24" ht="54" customHeight="1" thickBot="1" x14ac:dyDescent="0.45">
      <c r="B14" s="192"/>
      <c r="C14" s="83" t="s">
        <v>74</v>
      </c>
      <c r="D14" s="21" t="s">
        <v>9</v>
      </c>
      <c r="E14" s="91"/>
      <c r="F14" s="27" t="s">
        <v>3</v>
      </c>
      <c r="G14" s="27"/>
      <c r="H14" s="37"/>
      <c r="J14" s="64" t="str">
        <f>IF(E14="","",ROUNDUP(IF(E14/59&gt;250000,100000,IF(E14/59&gt;75000,E14/59*0.4,30000)),-3))</f>
        <v/>
      </c>
      <c r="K14" s="5" t="s">
        <v>3</v>
      </c>
      <c r="L14" s="5"/>
      <c r="M14" s="5"/>
      <c r="N14" s="169" t="s">
        <v>33</v>
      </c>
      <c r="O14" s="65" t="str">
        <f>IF(J14="","",J14*C7)</f>
        <v/>
      </c>
      <c r="P14" s="63" t="s">
        <v>3</v>
      </c>
      <c r="S14" s="159"/>
      <c r="T14" s="55"/>
    </row>
    <row r="15" spans="1:24" ht="21" customHeight="1" x14ac:dyDescent="0.4">
      <c r="D15" s="9"/>
      <c r="E15" s="41"/>
      <c r="J15" s="41"/>
      <c r="P15" s="54"/>
      <c r="Q15" s="92"/>
      <c r="R15" s="84"/>
      <c r="S15" s="158"/>
      <c r="T15" s="55"/>
    </row>
    <row r="16" spans="1:24" s="101" customFormat="1" ht="22.5" customHeight="1" x14ac:dyDescent="0.4">
      <c r="B16" s="102"/>
      <c r="D16" s="103"/>
      <c r="E16" s="102"/>
      <c r="J16" s="102"/>
      <c r="P16" s="104"/>
      <c r="Q16" s="105"/>
      <c r="R16" s="106"/>
      <c r="S16" s="158"/>
      <c r="T16" s="62"/>
    </row>
    <row r="17" spans="1:26" ht="42" x14ac:dyDescent="0.4">
      <c r="B17" s="95" t="s">
        <v>144</v>
      </c>
      <c r="C17" s="27"/>
      <c r="D17" s="6"/>
      <c r="E17" s="24"/>
      <c r="H17" s="42"/>
      <c r="I17" s="42"/>
      <c r="J17" s="152" t="s">
        <v>73</v>
      </c>
      <c r="L17" s="25"/>
      <c r="O17" s="154" t="s">
        <v>182</v>
      </c>
      <c r="P17" s="84"/>
      <c r="S17" s="154" t="s">
        <v>147</v>
      </c>
      <c r="T17" s="55"/>
    </row>
    <row r="18" spans="1:26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S18" s="54" t="s">
        <v>79</v>
      </c>
      <c r="T18" s="55"/>
    </row>
    <row r="19" spans="1:26" ht="63.75" thickBot="1" x14ac:dyDescent="0.45">
      <c r="B19" s="190" t="s">
        <v>72</v>
      </c>
      <c r="C19" s="83" t="s">
        <v>75</v>
      </c>
      <c r="D19" s="21" t="s">
        <v>4</v>
      </c>
      <c r="E19" s="85"/>
      <c r="F19" s="27" t="s">
        <v>3</v>
      </c>
      <c r="G19" s="27"/>
      <c r="H19" s="37"/>
      <c r="J19" s="64" t="str">
        <f>IF(E19="","",ROUNDUP(IF(E19/60&gt;250000,75000,IF(E19/60&gt;83333,E19/60*0.3,25000)),-3))</f>
        <v/>
      </c>
      <c r="K19" s="5" t="s">
        <v>3</v>
      </c>
      <c r="L19" s="5"/>
      <c r="M19" s="5"/>
      <c r="N19" s="169" t="s">
        <v>34</v>
      </c>
      <c r="O19" s="65" t="str">
        <f>IF(J19="","",J19*C8)</f>
        <v/>
      </c>
      <c r="P19" s="63" t="s">
        <v>3</v>
      </c>
      <c r="R19" s="48" t="s">
        <v>168</v>
      </c>
      <c r="S19" s="171">
        <f>SUM(O13,O19)</f>
        <v>0</v>
      </c>
      <c r="T19" s="63" t="s">
        <v>3</v>
      </c>
    </row>
    <row r="20" spans="1:26" ht="63.75" thickBot="1" x14ac:dyDescent="0.45">
      <c r="B20" s="192"/>
      <c r="C20" s="83" t="s">
        <v>74</v>
      </c>
      <c r="D20" s="21" t="s">
        <v>55</v>
      </c>
      <c r="E20" s="91"/>
      <c r="F20" s="27" t="s">
        <v>3</v>
      </c>
      <c r="G20" s="27"/>
      <c r="H20" s="37"/>
      <c r="J20" s="64" t="str">
        <f>IF(E20="","",ROUNDUP(IF(E20/59&gt;250000,75000,IF(E20/59&gt;83333,E20/59*0.3,25000)),-3))</f>
        <v/>
      </c>
      <c r="K20" s="5" t="s">
        <v>3</v>
      </c>
      <c r="L20" s="5"/>
      <c r="M20" s="5"/>
      <c r="N20" s="169" t="s">
        <v>35</v>
      </c>
      <c r="O20" s="65" t="str">
        <f>IF(J20="","",J20*C8)</f>
        <v/>
      </c>
      <c r="P20" s="63" t="s">
        <v>3</v>
      </c>
      <c r="R20" s="48" t="s">
        <v>169</v>
      </c>
      <c r="S20" s="171">
        <f>SUM(O14,O20)</f>
        <v>0</v>
      </c>
      <c r="T20" s="63" t="s">
        <v>3</v>
      </c>
    </row>
    <row r="21" spans="1:26" s="5" customFormat="1" x14ac:dyDescent="0.4">
      <c r="D21" s="6"/>
      <c r="E21" s="24"/>
      <c r="H21" s="42"/>
      <c r="I21" s="42"/>
      <c r="J21" s="10"/>
      <c r="P21" s="154"/>
      <c r="R21" s="84"/>
      <c r="S21" s="158"/>
      <c r="T21" s="27"/>
    </row>
    <row r="22" spans="1:26" s="3" customFormat="1" ht="41.25" customHeight="1" x14ac:dyDescent="0.4">
      <c r="B22" s="193" t="s">
        <v>174</v>
      </c>
      <c r="C22" s="193"/>
      <c r="D22" s="193"/>
      <c r="E22" s="193"/>
      <c r="F22" s="193"/>
      <c r="G22" s="193"/>
      <c r="H22" s="193"/>
      <c r="I22" s="2"/>
      <c r="J22" s="2"/>
      <c r="K22" s="2"/>
      <c r="L22" s="2"/>
      <c r="M22" s="2"/>
      <c r="N22" s="2"/>
      <c r="O22" s="2"/>
      <c r="P22" s="51"/>
      <c r="Q22" s="2"/>
      <c r="S22" s="160"/>
      <c r="T22" s="57"/>
    </row>
    <row r="23" spans="1:26" s="3" customFormat="1" ht="30" customHeight="1" x14ac:dyDescent="0.4">
      <c r="A23" s="4"/>
      <c r="B23" s="4" t="s">
        <v>82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160"/>
      <c r="T23" s="57"/>
    </row>
    <row r="24" spans="1:26" s="3" customFormat="1" ht="30" customHeight="1" x14ac:dyDescent="0.4">
      <c r="A24" s="4"/>
      <c r="B24" s="4"/>
      <c r="C24" s="54" t="s">
        <v>143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160"/>
      <c r="T24" s="57"/>
    </row>
    <row r="25" spans="1:26" s="3" customFormat="1" ht="54" customHeight="1" x14ac:dyDescent="0.4">
      <c r="A25" s="4"/>
      <c r="B25" s="162" t="s">
        <v>184</v>
      </c>
      <c r="C25" s="165"/>
      <c r="D25" s="99" t="s">
        <v>85</v>
      </c>
      <c r="E25" s="164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160"/>
      <c r="T25" s="57"/>
    </row>
    <row r="26" spans="1:26" s="3" customFormat="1" ht="53.25" customHeight="1" x14ac:dyDescent="0.4">
      <c r="A26" s="4"/>
      <c r="B26" s="162" t="s">
        <v>185</v>
      </c>
      <c r="C26" s="166"/>
      <c r="D26" s="99" t="s">
        <v>85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160"/>
      <c r="T26" s="57"/>
    </row>
    <row r="27" spans="1:26" s="3" customFormat="1" ht="53.25" customHeight="1" x14ac:dyDescent="0.4">
      <c r="A27" s="4"/>
      <c r="B27" s="162" t="s">
        <v>158</v>
      </c>
      <c r="C27" s="167">
        <f>SUM(C25:C26)</f>
        <v>0</v>
      </c>
      <c r="D27" s="99" t="s">
        <v>85</v>
      </c>
      <c r="E27" s="163" t="s">
        <v>140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160"/>
      <c r="T27" s="57"/>
    </row>
    <row r="28" spans="1:26" ht="21" customHeight="1" x14ac:dyDescent="0.4">
      <c r="D28" s="9"/>
      <c r="E28" s="41"/>
      <c r="J28" s="41"/>
      <c r="P28" s="54"/>
      <c r="Q28" s="92"/>
      <c r="R28" s="84"/>
      <c r="S28" s="158"/>
      <c r="T28" s="55"/>
    </row>
    <row r="29" spans="1:26" ht="28.5" x14ac:dyDescent="0.4">
      <c r="B29" s="95" t="s">
        <v>145</v>
      </c>
    </row>
    <row r="30" spans="1:26" s="5" customFormat="1" ht="50.25" customHeight="1" x14ac:dyDescent="0.4">
      <c r="B30" s="96"/>
      <c r="D30" s="6"/>
      <c r="J30" s="88" t="s">
        <v>14</v>
      </c>
      <c r="K30" s="6"/>
      <c r="L30" s="88" t="s">
        <v>94</v>
      </c>
      <c r="M30" s="6"/>
      <c r="N30" s="154" t="s">
        <v>138</v>
      </c>
      <c r="O30" s="43"/>
      <c r="R30" s="6"/>
      <c r="S30" s="154" t="s">
        <v>186</v>
      </c>
      <c r="U30" s="156"/>
      <c r="V30" s="156"/>
      <c r="W30" s="158"/>
      <c r="X30" s="158"/>
      <c r="Y30" s="158"/>
      <c r="Z30" s="27"/>
    </row>
    <row r="31" spans="1:26" s="5" customFormat="1" ht="24" customHeight="1" thickBot="1" x14ac:dyDescent="0.45">
      <c r="B31" s="153"/>
      <c r="D31" s="6"/>
      <c r="E31" s="54" t="s">
        <v>15</v>
      </c>
      <c r="J31" s="54" t="s">
        <v>79</v>
      </c>
      <c r="L31" s="54" t="s">
        <v>93</v>
      </c>
      <c r="M31" s="153"/>
      <c r="N31" s="54" t="s">
        <v>79</v>
      </c>
      <c r="O31" s="153"/>
      <c r="R31" s="6"/>
      <c r="S31" s="54" t="s">
        <v>79</v>
      </c>
      <c r="U31" s="156"/>
      <c r="V31" s="156"/>
      <c r="W31" s="158"/>
      <c r="X31" s="158"/>
      <c r="Y31" s="158"/>
      <c r="Z31" s="27"/>
    </row>
    <row r="32" spans="1:26" ht="72" customHeight="1" thickBot="1" x14ac:dyDescent="0.45">
      <c r="B32" s="190" t="s">
        <v>72</v>
      </c>
      <c r="C32" s="53" t="s">
        <v>75</v>
      </c>
      <c r="D32" s="161" t="s">
        <v>11</v>
      </c>
      <c r="E32" s="85"/>
      <c r="F32" s="27" t="s">
        <v>3</v>
      </c>
      <c r="G32" s="33"/>
      <c r="H32" s="37"/>
      <c r="I32" s="93" t="s">
        <v>152</v>
      </c>
      <c r="J32" s="64" t="str">
        <f>IF(E34="","",E32-E34)</f>
        <v/>
      </c>
      <c r="K32" s="5" t="s">
        <v>3</v>
      </c>
      <c r="L32" s="66">
        <v>200000</v>
      </c>
      <c r="M32" s="5" t="s">
        <v>3</v>
      </c>
      <c r="N32" s="66" t="str">
        <f>IF(E34="","",IF(ROUNDUP(IF(J32/60*0.4&gt;200000,200000,J32/60*0.4),-3)&gt;L32,L32,ROUNDUP(IF(J32/60*0.4&gt;200000,200000,J32/60*0.4),-3)))</f>
        <v/>
      </c>
      <c r="O32" s="5" t="s">
        <v>3</v>
      </c>
      <c r="P32" s="1"/>
      <c r="R32" s="169" t="s">
        <v>36</v>
      </c>
      <c r="S32" s="65" t="str">
        <f>IF(N32="","",N32*C25)</f>
        <v/>
      </c>
      <c r="T32" s="63" t="s">
        <v>3</v>
      </c>
      <c r="U32" s="156"/>
      <c r="V32" s="156"/>
      <c r="W32" s="157"/>
      <c r="X32" s="157"/>
      <c r="Y32" s="157"/>
      <c r="Z32" s="55"/>
    </row>
    <row r="33" spans="2:26" ht="72" customHeight="1" thickBot="1" x14ac:dyDescent="0.45">
      <c r="B33" s="191"/>
      <c r="C33" s="53" t="s">
        <v>74</v>
      </c>
      <c r="D33" s="8" t="s">
        <v>148</v>
      </c>
      <c r="E33" s="91"/>
      <c r="F33" s="27" t="s">
        <v>3</v>
      </c>
      <c r="G33" s="33"/>
      <c r="H33" s="39"/>
      <c r="I33" s="93" t="s">
        <v>153</v>
      </c>
      <c r="J33" s="94" t="str">
        <f>IF(E34="","",E33-E34)</f>
        <v/>
      </c>
      <c r="K33" s="5" t="s">
        <v>3</v>
      </c>
      <c r="L33" s="66">
        <v>200000</v>
      </c>
      <c r="M33" s="5" t="s">
        <v>3</v>
      </c>
      <c r="N33" s="66" t="str">
        <f>IF(E34="","",IF(ROUNDUP(IF(J33/59*0.4&gt;200000,200000,J33/59*0.4),-3)&gt;L33,L33,ROUNDUP(IF(J33/59*0.4&gt;200000,200000,J33/59*0.4),-3)))</f>
        <v/>
      </c>
      <c r="O33" s="5" t="s">
        <v>3</v>
      </c>
      <c r="P33" s="1"/>
      <c r="R33" s="169" t="s">
        <v>37</v>
      </c>
      <c r="S33" s="65" t="str">
        <f>IF(N33="","",N33*C25)</f>
        <v/>
      </c>
      <c r="T33" s="63" t="s">
        <v>3</v>
      </c>
      <c r="U33" s="156"/>
      <c r="V33" s="156"/>
      <c r="W33" s="157"/>
      <c r="X33" s="157"/>
      <c r="Y33" s="157"/>
      <c r="Z33" s="55"/>
    </row>
    <row r="34" spans="2:26" ht="63.75" customHeight="1" thickBot="1" x14ac:dyDescent="0.45">
      <c r="B34" s="192"/>
      <c r="C34" s="53" t="s">
        <v>77</v>
      </c>
      <c r="D34" s="89" t="s">
        <v>149</v>
      </c>
      <c r="E34" s="86"/>
      <c r="F34" s="27" t="s">
        <v>3</v>
      </c>
      <c r="L34" s="122" t="s">
        <v>96</v>
      </c>
      <c r="S34" s="55"/>
      <c r="T34" s="55"/>
      <c r="U34" s="55"/>
      <c r="V34" s="55"/>
      <c r="W34" s="151"/>
      <c r="X34" s="151"/>
      <c r="Y34" s="151"/>
      <c r="Z34" s="55"/>
    </row>
    <row r="37" spans="2:26" ht="28.5" x14ac:dyDescent="0.4">
      <c r="B37" s="95" t="s">
        <v>144</v>
      </c>
    </row>
    <row r="38" spans="2:26" s="5" customFormat="1" ht="50.25" customHeight="1" x14ac:dyDescent="0.4">
      <c r="B38" s="96"/>
      <c r="D38" s="6"/>
      <c r="J38" s="88" t="s">
        <v>14</v>
      </c>
      <c r="K38" s="6"/>
      <c r="L38" s="88" t="s">
        <v>94</v>
      </c>
      <c r="M38" s="6"/>
      <c r="N38" s="154" t="s">
        <v>138</v>
      </c>
      <c r="O38" s="43"/>
      <c r="P38" s="6"/>
      <c r="S38" s="154" t="s">
        <v>187</v>
      </c>
      <c r="U38" s="156"/>
      <c r="V38" s="1"/>
      <c r="W38" s="154" t="s">
        <v>147</v>
      </c>
      <c r="X38" s="158"/>
      <c r="Y38" s="158"/>
      <c r="Z38" s="27"/>
    </row>
    <row r="39" spans="2:26" s="5" customFormat="1" ht="24" customHeight="1" thickBot="1" x14ac:dyDescent="0.45">
      <c r="B39" s="153"/>
      <c r="D39" s="6"/>
      <c r="E39" s="54" t="s">
        <v>79</v>
      </c>
      <c r="J39" s="54" t="s">
        <v>79</v>
      </c>
      <c r="L39" s="54" t="s">
        <v>79</v>
      </c>
      <c r="M39" s="153"/>
      <c r="N39" s="54" t="s">
        <v>79</v>
      </c>
      <c r="O39" s="153"/>
      <c r="P39" s="6"/>
      <c r="S39" s="54" t="s">
        <v>79</v>
      </c>
      <c r="U39" s="156"/>
      <c r="V39" s="1"/>
      <c r="W39" s="54" t="s">
        <v>79</v>
      </c>
      <c r="X39" s="158"/>
      <c r="Y39" s="158"/>
      <c r="Z39" s="27"/>
    </row>
    <row r="40" spans="2:26" ht="72" customHeight="1" thickBot="1" x14ac:dyDescent="0.45">
      <c r="B40" s="190" t="s">
        <v>72</v>
      </c>
      <c r="C40" s="53" t="s">
        <v>75</v>
      </c>
      <c r="D40" s="161" t="s">
        <v>150</v>
      </c>
      <c r="E40" s="184">
        <f>E32</f>
        <v>0</v>
      </c>
      <c r="F40" s="27" t="s">
        <v>3</v>
      </c>
      <c r="G40" s="33"/>
      <c r="H40" s="37"/>
      <c r="I40" s="93" t="s">
        <v>154</v>
      </c>
      <c r="J40" s="64">
        <f>IF(E42="","",E40-E42)</f>
        <v>0</v>
      </c>
      <c r="K40" s="5" t="s">
        <v>3</v>
      </c>
      <c r="L40" s="66">
        <f>IF(E42="","",ROUNDUP(IF((E40/60)*0.3&lt;200000,(E40/60)*0.3,200000),-3))</f>
        <v>0</v>
      </c>
      <c r="M40" s="5" t="s">
        <v>3</v>
      </c>
      <c r="N40" s="66">
        <f>IF(E42="","",IF(ROUNDUP(IF(J40/60*0.4&gt;200000,200000,J40/60*0.4),-3)&gt;L40,L40,ROUNDUP(IF(J40/60*0.4&gt;200000,200000,J40/60*0.4),-3)))</f>
        <v>0</v>
      </c>
      <c r="O40" s="5" t="s">
        <v>3</v>
      </c>
      <c r="R40" s="169" t="s">
        <v>39</v>
      </c>
      <c r="S40" s="65">
        <f>IF(N40="","",N40*C26)</f>
        <v>0</v>
      </c>
      <c r="T40" s="63" t="s">
        <v>3</v>
      </c>
      <c r="U40" s="156"/>
      <c r="V40" s="48" t="s">
        <v>170</v>
      </c>
      <c r="W40" s="172">
        <f>SUM(S32,S40)</f>
        <v>0</v>
      </c>
      <c r="X40" s="63" t="s">
        <v>3</v>
      </c>
      <c r="Y40" s="157"/>
      <c r="Z40" s="55"/>
    </row>
    <row r="41" spans="2:26" ht="72" customHeight="1" thickBot="1" x14ac:dyDescent="0.45">
      <c r="B41" s="191"/>
      <c r="C41" s="53" t="s">
        <v>74</v>
      </c>
      <c r="D41" s="8" t="s">
        <v>7</v>
      </c>
      <c r="E41" s="185">
        <f>E33</f>
        <v>0</v>
      </c>
      <c r="F41" s="27" t="s">
        <v>3</v>
      </c>
      <c r="G41" s="33"/>
      <c r="H41" s="39"/>
      <c r="I41" s="93" t="s">
        <v>155</v>
      </c>
      <c r="J41" s="94">
        <f>IF(E42="","",E41-E42)</f>
        <v>0</v>
      </c>
      <c r="K41" s="5" t="s">
        <v>3</v>
      </c>
      <c r="L41" s="66">
        <f>IF(E42="","",ROUNDUP(IF((E41/59)*0.3&lt;200000,(E41/59)*0.3,200000),-3))</f>
        <v>0</v>
      </c>
      <c r="M41" s="5" t="s">
        <v>3</v>
      </c>
      <c r="N41" s="66">
        <f>IF(E42="","",IF(ROUNDUP(IF(J41/59*0.4&gt;200000,200000,J41/59*0.4),-3)&gt;L41,L41,ROUNDUP(IF(J41/59*0.4&gt;200000,200000,J41/59*0.4),-3)))</f>
        <v>0</v>
      </c>
      <c r="O41" s="5" t="s">
        <v>3</v>
      </c>
      <c r="R41" s="169" t="s">
        <v>40</v>
      </c>
      <c r="S41" s="65">
        <f>IF(N41="","",N41*C26)</f>
        <v>0</v>
      </c>
      <c r="T41" s="63" t="s">
        <v>3</v>
      </c>
      <c r="U41" s="156"/>
      <c r="V41" s="48" t="s">
        <v>171</v>
      </c>
      <c r="W41" s="172">
        <f>SUM(S33,S41)</f>
        <v>0</v>
      </c>
      <c r="X41" s="63" t="s">
        <v>3</v>
      </c>
      <c r="Y41" s="157"/>
      <c r="Z41" s="55"/>
    </row>
    <row r="42" spans="2:26" ht="63.75" customHeight="1" thickBot="1" x14ac:dyDescent="0.45">
      <c r="B42" s="192"/>
      <c r="C42" s="53" t="s">
        <v>77</v>
      </c>
      <c r="D42" s="89" t="s">
        <v>151</v>
      </c>
      <c r="E42" s="186">
        <f>E34</f>
        <v>0</v>
      </c>
      <c r="F42" s="27" t="s">
        <v>3</v>
      </c>
      <c r="L42" s="122" t="s">
        <v>95</v>
      </c>
      <c r="S42" s="55"/>
      <c r="T42" s="55"/>
      <c r="U42" s="55"/>
      <c r="V42" s="55"/>
      <c r="W42" s="151"/>
      <c r="X42" s="151"/>
      <c r="Y42" s="151"/>
      <c r="Z42" s="55"/>
    </row>
  </sheetData>
  <mergeCells count="9">
    <mergeCell ref="A1:X1"/>
    <mergeCell ref="B2:X2"/>
    <mergeCell ref="B3:X3"/>
    <mergeCell ref="B32:B34"/>
    <mergeCell ref="B40:B42"/>
    <mergeCell ref="B4:H4"/>
    <mergeCell ref="B22:H22"/>
    <mergeCell ref="B19:B20"/>
    <mergeCell ref="B13:B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29" fitToHeight="0" orientation="landscape" cellComments="asDisplayed" r:id="rId1"/>
  <rowBreaks count="1" manualBreakCount="1">
    <brk id="21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zoomScale="55" zoomScaleNormal="60" zoomScaleSheetLayoutView="55" zoomScalePageLayoutView="40" workbookViewId="0">
      <selection activeCell="J17" sqref="J17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9.7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88" t="s">
        <v>114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6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6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6" s="3" customFormat="1" ht="41.25" customHeight="1" x14ac:dyDescent="0.4">
      <c r="B4" s="193" t="s">
        <v>115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115" t="s">
        <v>19</v>
      </c>
      <c r="X4" s="115"/>
      <c r="Y4" s="115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115"/>
      <c r="X5" s="115"/>
      <c r="Y5" s="115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115"/>
      <c r="X6" s="115"/>
      <c r="Y6" s="115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115"/>
      <c r="X7" s="115"/>
      <c r="Y7" s="115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115"/>
      <c r="X9" s="115"/>
      <c r="Y9" s="115"/>
      <c r="Z9" s="57"/>
    </row>
    <row r="10" spans="1:26" s="3" customFormat="1" ht="36.75" customHeight="1" x14ac:dyDescent="0.4">
      <c r="A10" s="4"/>
      <c r="B10" s="97" t="s">
        <v>127</v>
      </c>
      <c r="C10" s="132">
        <v>44553</v>
      </c>
      <c r="D10" s="99" t="s">
        <v>85</v>
      </c>
      <c r="E10" s="131" t="s">
        <v>117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134" t="s">
        <v>104</v>
      </c>
      <c r="C13" s="145">
        <f>DATEDIF(C10,C11,"D")+1</f>
        <v>29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115"/>
      <c r="X14" s="115"/>
      <c r="Y14" s="115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195" t="s">
        <v>134</v>
      </c>
      <c r="J15" s="195"/>
      <c r="K15" s="195"/>
      <c r="L15" s="195"/>
      <c r="N15" s="25"/>
      <c r="P15" s="1"/>
      <c r="Q15" s="117" t="s">
        <v>53</v>
      </c>
      <c r="R15" s="84"/>
      <c r="S15" s="114"/>
      <c r="T15" s="116" t="s">
        <v>25</v>
      </c>
      <c r="U15" s="116"/>
      <c r="V15" s="116"/>
      <c r="W15" s="114" t="s">
        <v>38</v>
      </c>
      <c r="X15" s="114"/>
      <c r="Y15" s="114"/>
      <c r="Z15" s="55"/>
    </row>
    <row r="16" spans="1:26" ht="33.75" customHeight="1" thickBot="1" x14ac:dyDescent="0.45">
      <c r="B16" s="82"/>
      <c r="C16" s="58"/>
      <c r="D16" s="18"/>
      <c r="E16" s="54" t="s">
        <v>139</v>
      </c>
      <c r="F16" s="27"/>
      <c r="G16" s="27"/>
      <c r="H16" s="31"/>
      <c r="I16" s="31"/>
      <c r="J16" s="54" t="s">
        <v>93</v>
      </c>
      <c r="K16" s="5"/>
      <c r="L16" s="5"/>
      <c r="M16" s="5"/>
      <c r="Q16" s="54" t="s">
        <v>79</v>
      </c>
      <c r="S16" s="55"/>
      <c r="T16" s="111"/>
      <c r="U16" s="111"/>
      <c r="V16" s="111"/>
      <c r="W16" s="114" t="s">
        <v>38</v>
      </c>
      <c r="X16" s="113"/>
      <c r="Y16" s="113"/>
      <c r="Z16" s="55"/>
    </row>
    <row r="17" spans="1:26" ht="90" customHeight="1" thickBot="1" x14ac:dyDescent="0.45">
      <c r="B17" s="141" t="s">
        <v>72</v>
      </c>
      <c r="C17" s="142" t="s">
        <v>119</v>
      </c>
      <c r="D17" s="143" t="s">
        <v>2</v>
      </c>
      <c r="E17" s="144"/>
      <c r="F17" s="27" t="s">
        <v>3</v>
      </c>
      <c r="G17" s="27"/>
      <c r="H17" s="37"/>
      <c r="J17" s="64">
        <v>25000</v>
      </c>
      <c r="K17" s="5" t="s">
        <v>3</v>
      </c>
      <c r="L17" s="5"/>
      <c r="M17" s="5"/>
      <c r="P17" s="6" t="s">
        <v>32</v>
      </c>
      <c r="Q17" s="65">
        <f>IF(J17="","",J17*C7)</f>
        <v>600000</v>
      </c>
      <c r="R17" s="63" t="s">
        <v>3</v>
      </c>
      <c r="S17" s="27"/>
      <c r="T17" s="111" t="s">
        <v>29</v>
      </c>
      <c r="U17" s="111"/>
      <c r="V17" s="111"/>
      <c r="W17" s="110" t="s">
        <v>22</v>
      </c>
      <c r="X17" s="112"/>
      <c r="Y17" s="11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114"/>
      <c r="T18" s="111"/>
      <c r="U18" s="111"/>
      <c r="V18" s="111"/>
      <c r="W18" s="113" t="s">
        <v>38</v>
      </c>
      <c r="X18" s="113"/>
      <c r="Y18" s="113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113"/>
      <c r="X19" s="113"/>
      <c r="Y19" s="113"/>
      <c r="Z19" s="62"/>
    </row>
    <row r="20" spans="1:26" s="5" customFormat="1" x14ac:dyDescent="0.4">
      <c r="D20" s="6"/>
      <c r="E20" s="24"/>
      <c r="H20" s="42"/>
      <c r="I20" s="42"/>
      <c r="J20" s="10"/>
      <c r="P20" s="117"/>
      <c r="R20" s="84"/>
      <c r="S20" s="114"/>
      <c r="T20" s="111"/>
      <c r="U20" s="111"/>
      <c r="V20" s="111"/>
      <c r="W20" s="113"/>
      <c r="X20" s="113"/>
      <c r="Y20" s="113"/>
      <c r="Z20" s="27"/>
    </row>
    <row r="21" spans="1:26" ht="36.75" customHeight="1" x14ac:dyDescent="0.4">
      <c r="B21" s="118"/>
      <c r="S21" s="55"/>
      <c r="T21" s="55"/>
      <c r="U21" s="55"/>
      <c r="V21" s="55"/>
      <c r="W21" s="109"/>
      <c r="X21" s="109"/>
      <c r="Y21" s="109"/>
      <c r="Z21" s="55"/>
    </row>
    <row r="22" spans="1:26" ht="36.75" customHeight="1" x14ac:dyDescent="0.4">
      <c r="B22" s="118"/>
      <c r="S22" s="55"/>
      <c r="T22" s="55"/>
      <c r="U22" s="55"/>
      <c r="V22" s="55"/>
      <c r="W22" s="194"/>
      <c r="X22" s="194"/>
      <c r="Y22" s="194"/>
      <c r="Z22" s="55"/>
    </row>
    <row r="23" spans="1:26" s="3" customFormat="1" ht="41.25" customHeight="1" x14ac:dyDescent="0.4">
      <c r="B23" s="193" t="s">
        <v>116</v>
      </c>
      <c r="C23" s="193"/>
      <c r="D23" s="193"/>
      <c r="E23" s="193"/>
      <c r="F23" s="193"/>
      <c r="G23" s="193"/>
      <c r="H23" s="193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115" t="s">
        <v>19</v>
      </c>
      <c r="X23" s="115"/>
      <c r="Y23" s="115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115"/>
      <c r="X24" s="115"/>
      <c r="Y24" s="115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115"/>
      <c r="X25" s="115"/>
      <c r="Y25" s="115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115"/>
      <c r="X26" s="115"/>
      <c r="Y26" s="115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115"/>
      <c r="X27" s="115"/>
      <c r="Y27" s="115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44553</v>
      </c>
      <c r="D30" s="99" t="s">
        <v>85</v>
      </c>
      <c r="E30" s="131" t="s">
        <v>117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44581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134" t="s">
        <v>104</v>
      </c>
      <c r="C33" s="145">
        <f>DATEDIF(C30,C31,"D")+1</f>
        <v>29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195" t="s">
        <v>135</v>
      </c>
      <c r="J35" s="195"/>
      <c r="K35" s="195"/>
      <c r="L35" s="195"/>
      <c r="N35" s="25"/>
      <c r="P35" s="1"/>
      <c r="Q35" s="117" t="s">
        <v>53</v>
      </c>
      <c r="R35" s="84"/>
      <c r="S35" s="114"/>
      <c r="T35" s="116" t="s">
        <v>25</v>
      </c>
      <c r="U35" s="116"/>
      <c r="V35" s="116"/>
      <c r="W35" s="114" t="s">
        <v>38</v>
      </c>
      <c r="X35" s="114"/>
      <c r="Y35" s="114"/>
      <c r="Z35" s="55"/>
    </row>
    <row r="36" spans="1:26" ht="33.75" customHeight="1" thickBot="1" x14ac:dyDescent="0.45">
      <c r="B36" s="82"/>
      <c r="C36" s="58"/>
      <c r="D36" s="18"/>
      <c r="E36" s="54" t="s">
        <v>139</v>
      </c>
      <c r="F36" s="27"/>
      <c r="G36" s="27"/>
      <c r="H36" s="31"/>
      <c r="I36" s="31"/>
      <c r="J36" s="54" t="s">
        <v>93</v>
      </c>
      <c r="K36" s="5"/>
      <c r="L36" s="5"/>
      <c r="M36" s="5"/>
      <c r="Q36" s="54" t="s">
        <v>79</v>
      </c>
      <c r="S36" s="55"/>
      <c r="T36" s="111"/>
      <c r="U36" s="111"/>
      <c r="V36" s="111"/>
      <c r="W36" s="114" t="s">
        <v>38</v>
      </c>
      <c r="X36" s="113"/>
      <c r="Y36" s="113"/>
      <c r="Z36" s="55"/>
    </row>
    <row r="37" spans="1:26" ht="90" customHeight="1" thickBot="1" x14ac:dyDescent="0.45">
      <c r="B37" s="141" t="s">
        <v>72</v>
      </c>
      <c r="C37" s="142" t="s">
        <v>119</v>
      </c>
      <c r="D37" s="143" t="s">
        <v>2</v>
      </c>
      <c r="E37" s="144"/>
      <c r="F37" s="27" t="s">
        <v>3</v>
      </c>
      <c r="G37" s="27"/>
      <c r="H37" s="37"/>
      <c r="J37" s="64">
        <v>30000</v>
      </c>
      <c r="K37" s="5" t="s">
        <v>3</v>
      </c>
      <c r="L37" s="5"/>
      <c r="M37" s="5"/>
      <c r="P37" s="6" t="s">
        <v>32</v>
      </c>
      <c r="Q37" s="65">
        <f>IF(J37="","",J37*C26)</f>
        <v>720000</v>
      </c>
      <c r="R37" s="63" t="s">
        <v>3</v>
      </c>
      <c r="S37" s="27"/>
      <c r="T37" s="111" t="s">
        <v>29</v>
      </c>
      <c r="U37" s="111"/>
      <c r="V37" s="111"/>
      <c r="W37" s="110" t="s">
        <v>22</v>
      </c>
      <c r="X37" s="112"/>
      <c r="Y37" s="11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114"/>
      <c r="T38" s="111"/>
      <c r="U38" s="111"/>
      <c r="V38" s="111"/>
      <c r="W38" s="113" t="s">
        <v>38</v>
      </c>
      <c r="X38" s="113"/>
      <c r="Y38" s="113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113"/>
      <c r="X39" s="113"/>
      <c r="Y39" s="113"/>
      <c r="Z39" s="62"/>
    </row>
    <row r="40" spans="1:26" s="5" customFormat="1" x14ac:dyDescent="0.4">
      <c r="D40" s="6"/>
      <c r="E40" s="24"/>
      <c r="H40" s="42"/>
      <c r="I40" s="42"/>
      <c r="J40" s="10"/>
      <c r="P40" s="117"/>
      <c r="R40" s="84"/>
      <c r="S40" s="114"/>
      <c r="T40" s="111"/>
      <c r="U40" s="111"/>
      <c r="V40" s="111"/>
      <c r="W40" s="113"/>
      <c r="X40" s="113"/>
      <c r="Y40" s="113"/>
      <c r="Z40" s="27"/>
    </row>
    <row r="41" spans="1:26" ht="36.75" customHeight="1" x14ac:dyDescent="0.4">
      <c r="B41" s="118"/>
      <c r="S41" s="55"/>
      <c r="T41" s="55"/>
      <c r="U41" s="55"/>
      <c r="V41" s="55"/>
      <c r="W41" s="109"/>
      <c r="X41" s="109"/>
      <c r="Y41" s="109"/>
      <c r="Z41" s="55"/>
    </row>
  </sheetData>
  <mergeCells count="8">
    <mergeCell ref="B23:H23"/>
    <mergeCell ref="I15:L15"/>
    <mergeCell ref="I35:L35"/>
    <mergeCell ref="A1:Y1"/>
    <mergeCell ref="B2:Y2"/>
    <mergeCell ref="B3:Y3"/>
    <mergeCell ref="B4:H4"/>
    <mergeCell ref="W22:Y22"/>
  </mergeCells>
  <phoneticPr fontId="2"/>
  <dataValidations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1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view="pageBreakPreview" zoomScale="40" zoomScaleNormal="60" zoomScaleSheetLayoutView="40" zoomScalePageLayoutView="40" workbookViewId="0">
      <selection activeCell="A2" sqref="A2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0" style="1" customWidth="1"/>
    <col min="17" max="17" width="4.75" style="5" customWidth="1"/>
    <col min="18" max="18" width="19.875" style="1" customWidth="1"/>
    <col min="19" max="19" width="4.75" style="1" customWidth="1"/>
    <col min="20" max="20" width="9.75" style="1" customWidth="1"/>
    <col min="21" max="21" width="21.375" style="1" bestFit="1" customWidth="1"/>
    <col min="22" max="22" width="24.5" style="1" customWidth="1"/>
    <col min="23" max="16384" width="9" style="1"/>
  </cols>
  <sheetData>
    <row r="1" spans="1:23" ht="41.25" customHeight="1" x14ac:dyDescent="0.4">
      <c r="A1" s="188" t="s">
        <v>202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s="3" customFormat="1" ht="40.5" customHeight="1" x14ac:dyDescent="0.4">
      <c r="A4" s="2"/>
      <c r="B4" s="193" t="s">
        <v>178</v>
      </c>
      <c r="C4" s="193"/>
      <c r="D4" s="193"/>
      <c r="E4" s="193"/>
      <c r="F4" s="193"/>
      <c r="G4" s="193"/>
      <c r="H4" s="19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3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1"/>
      <c r="R5" s="2"/>
      <c r="T5" s="57"/>
      <c r="U5" s="57"/>
    </row>
    <row r="6" spans="1:23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1"/>
      <c r="R6" s="2"/>
      <c r="T6" s="57"/>
      <c r="U6" s="57"/>
    </row>
    <row r="7" spans="1:23" s="3" customFormat="1" ht="30" customHeight="1" x14ac:dyDescent="0.4">
      <c r="A7" s="4"/>
      <c r="B7" s="4"/>
      <c r="C7" s="5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1"/>
      <c r="R7" s="2"/>
      <c r="T7" s="57"/>
      <c r="U7" s="57"/>
    </row>
    <row r="8" spans="1:23" s="3" customFormat="1" ht="42" x14ac:dyDescent="0.4">
      <c r="A8" s="4"/>
      <c r="B8" s="162" t="s">
        <v>184</v>
      </c>
      <c r="C8" s="165"/>
      <c r="D8" s="99" t="s">
        <v>85</v>
      </c>
      <c r="E8" s="180" t="s">
        <v>167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1"/>
      <c r="R8" s="2"/>
      <c r="T8" s="57"/>
      <c r="U8" s="57"/>
    </row>
    <row r="9" spans="1:23" s="3" customFormat="1" ht="42" x14ac:dyDescent="0.4">
      <c r="A9" s="4"/>
      <c r="B9" s="162" t="s">
        <v>185</v>
      </c>
      <c r="C9" s="166"/>
      <c r="D9" s="99" t="s">
        <v>85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1"/>
      <c r="R9" s="2"/>
      <c r="T9" s="57"/>
      <c r="U9" s="57"/>
    </row>
    <row r="10" spans="1:23" s="3" customFormat="1" ht="42" x14ac:dyDescent="0.4">
      <c r="A10" s="4"/>
      <c r="B10" s="162" t="s">
        <v>158</v>
      </c>
      <c r="C10" s="167">
        <f>SUM(C8:C9)</f>
        <v>0</v>
      </c>
      <c r="D10" s="99" t="s">
        <v>85</v>
      </c>
      <c r="E10" s="163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1"/>
      <c r="R10" s="2"/>
      <c r="T10" s="57"/>
      <c r="U10" s="57"/>
    </row>
    <row r="11" spans="1:23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1"/>
      <c r="R11" s="2"/>
      <c r="T11" s="57"/>
      <c r="U11" s="57"/>
    </row>
    <row r="12" spans="1:23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1"/>
      <c r="R12" s="2"/>
      <c r="T12" s="57"/>
      <c r="U12" s="57"/>
    </row>
    <row r="13" spans="1:23" ht="39" customHeight="1" x14ac:dyDescent="0.4">
      <c r="B13" s="95" t="s">
        <v>145</v>
      </c>
      <c r="C13" s="5"/>
      <c r="D13" s="6"/>
      <c r="E13" s="24"/>
      <c r="G13" s="43" t="s">
        <v>51</v>
      </c>
      <c r="H13" s="43"/>
      <c r="I13" s="43"/>
      <c r="J13" s="43"/>
      <c r="K13" s="43"/>
      <c r="L13" s="81" t="s">
        <v>49</v>
      </c>
      <c r="N13" s="25"/>
      <c r="Q13" s="196" t="s">
        <v>186</v>
      </c>
      <c r="R13" s="196"/>
      <c r="S13" s="195"/>
      <c r="T13" s="69"/>
      <c r="U13" s="55"/>
    </row>
    <row r="14" spans="1:23" ht="25.5" customHeight="1" thickBot="1" x14ac:dyDescent="0.45">
      <c r="B14" s="81"/>
      <c r="C14" s="5"/>
      <c r="D14" s="6"/>
      <c r="E14" s="54" t="s">
        <v>15</v>
      </c>
      <c r="G14" s="81"/>
      <c r="H14" s="54" t="s">
        <v>93</v>
      </c>
      <c r="I14" s="81"/>
      <c r="J14" s="81"/>
      <c r="K14" s="81"/>
      <c r="L14" s="54" t="s">
        <v>79</v>
      </c>
      <c r="N14" s="25"/>
      <c r="R14" s="54" t="s">
        <v>79</v>
      </c>
      <c r="S14" s="38"/>
      <c r="T14" s="58"/>
      <c r="U14" s="55"/>
    </row>
    <row r="15" spans="1:23" ht="62.25" customHeight="1" thickBot="1" x14ac:dyDescent="0.45">
      <c r="B15" s="190" t="s">
        <v>10</v>
      </c>
      <c r="C15" s="7" t="s">
        <v>86</v>
      </c>
      <c r="D15" s="17" t="s">
        <v>2</v>
      </c>
      <c r="E15" s="26"/>
      <c r="F15" s="27" t="s">
        <v>3</v>
      </c>
      <c r="G15" s="28" t="s">
        <v>121</v>
      </c>
      <c r="H15" s="121">
        <v>366</v>
      </c>
      <c r="I15" s="30" t="s">
        <v>8</v>
      </c>
      <c r="J15" s="30"/>
      <c r="K15" s="31"/>
      <c r="L15" s="64" t="str">
        <f>IF(E15="","",ROUNDUP(IF(E15/H15&gt;250000,100000,IF(E15/H15&gt;75000,E15/H15*0.4,30000)),-3))</f>
        <v/>
      </c>
      <c r="M15" s="5" t="s">
        <v>3</v>
      </c>
      <c r="N15" s="5"/>
      <c r="O15" s="5"/>
      <c r="Q15" s="170" t="s">
        <v>32</v>
      </c>
      <c r="R15" s="65" t="str">
        <f>IF(E15="","",L15*C8)</f>
        <v/>
      </c>
      <c r="S15" s="27" t="s">
        <v>3</v>
      </c>
      <c r="T15" s="27"/>
      <c r="U15" s="55"/>
    </row>
    <row r="16" spans="1:23" ht="70.5" customHeight="1" thickBot="1" x14ac:dyDescent="0.45">
      <c r="B16" s="192"/>
      <c r="C16" s="7" t="s">
        <v>87</v>
      </c>
      <c r="D16" s="17" t="s">
        <v>9</v>
      </c>
      <c r="E16" s="26"/>
      <c r="F16" s="27" t="s">
        <v>3</v>
      </c>
      <c r="G16" s="28" t="s">
        <v>121</v>
      </c>
      <c r="H16" s="121">
        <v>365</v>
      </c>
      <c r="I16" s="33" t="s">
        <v>8</v>
      </c>
      <c r="J16" s="33"/>
      <c r="K16" s="31"/>
      <c r="L16" s="64" t="str">
        <f>IF(E16="","",ROUNDUP(IF(E16/H16&gt;250000,100000,IF(E16/H16&gt;75000,E16/H16*0.4,30000)),-3))</f>
        <v/>
      </c>
      <c r="M16" s="5" t="s">
        <v>3</v>
      </c>
      <c r="N16" s="5"/>
      <c r="O16" s="5"/>
      <c r="Q16" s="170" t="s">
        <v>33</v>
      </c>
      <c r="R16" s="179" t="str">
        <f>IF(E16="","",L16*C8)</f>
        <v/>
      </c>
      <c r="S16" s="27" t="s">
        <v>3</v>
      </c>
      <c r="T16" s="27"/>
      <c r="U16" s="55"/>
    </row>
    <row r="17" spans="1:23" ht="20.25" customHeight="1" x14ac:dyDescent="0.4">
      <c r="B17" s="19"/>
      <c r="C17" s="16"/>
      <c r="D17" s="77"/>
      <c r="E17" s="119"/>
      <c r="F17" s="27"/>
      <c r="G17" s="35"/>
      <c r="H17" s="31"/>
      <c r="I17" s="31"/>
      <c r="J17" s="31"/>
      <c r="K17" s="31"/>
      <c r="L17" s="120"/>
      <c r="M17" s="5"/>
      <c r="N17" s="5"/>
      <c r="O17" s="5"/>
      <c r="R17" s="81"/>
      <c r="T17" s="55"/>
      <c r="U17" s="55"/>
    </row>
    <row r="18" spans="1:23" s="3" customFormat="1" ht="30" customHeight="1" x14ac:dyDescent="0.4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1"/>
      <c r="R18" s="2"/>
      <c r="T18" s="57"/>
      <c r="U18" s="57"/>
    </row>
    <row r="19" spans="1:23" s="3" customFormat="1" ht="30" customHeight="1" x14ac:dyDescent="0.4">
      <c r="A19" s="4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1"/>
      <c r="R19" s="2"/>
      <c r="T19" s="57"/>
      <c r="U19" s="106"/>
      <c r="V19" s="158"/>
    </row>
    <row r="20" spans="1:23" ht="42" x14ac:dyDescent="0.4">
      <c r="B20" s="95" t="s">
        <v>144</v>
      </c>
      <c r="C20" s="5"/>
      <c r="D20" s="6"/>
      <c r="E20" s="24"/>
      <c r="G20" s="43" t="s">
        <v>51</v>
      </c>
      <c r="H20" s="43"/>
      <c r="I20" s="43"/>
      <c r="J20" s="43"/>
      <c r="K20" s="43"/>
      <c r="L20" s="81" t="s">
        <v>49</v>
      </c>
      <c r="N20" s="25"/>
      <c r="Q20" s="196" t="s">
        <v>187</v>
      </c>
      <c r="R20" s="196"/>
      <c r="S20" s="195"/>
      <c r="T20" s="69"/>
      <c r="V20" s="154" t="s">
        <v>147</v>
      </c>
    </row>
    <row r="21" spans="1:23" ht="25.5" customHeight="1" thickBot="1" x14ac:dyDescent="0.45">
      <c r="B21" s="81"/>
      <c r="C21" s="5"/>
      <c r="D21" s="6"/>
      <c r="E21" s="54" t="s">
        <v>79</v>
      </c>
      <c r="G21" s="81"/>
      <c r="H21" s="54" t="s">
        <v>93</v>
      </c>
      <c r="I21" s="81"/>
      <c r="J21" s="81"/>
      <c r="K21" s="81"/>
      <c r="L21" s="54" t="s">
        <v>79</v>
      </c>
      <c r="N21" s="25"/>
      <c r="R21" s="54" t="s">
        <v>79</v>
      </c>
      <c r="S21" s="38"/>
      <c r="T21" s="58"/>
      <c r="V21" s="54" t="s">
        <v>79</v>
      </c>
      <c r="W21" s="158"/>
    </row>
    <row r="22" spans="1:23" ht="62.25" customHeight="1" thickBot="1" x14ac:dyDescent="0.45">
      <c r="B22" s="190" t="s">
        <v>10</v>
      </c>
      <c r="C22" s="7" t="s">
        <v>86</v>
      </c>
      <c r="D22" s="17" t="s">
        <v>165</v>
      </c>
      <c r="E22" s="175">
        <f>E15</f>
        <v>0</v>
      </c>
      <c r="F22" s="27" t="s">
        <v>3</v>
      </c>
      <c r="G22" s="28" t="s">
        <v>121</v>
      </c>
      <c r="H22" s="121">
        <v>366</v>
      </c>
      <c r="I22" s="30" t="s">
        <v>8</v>
      </c>
      <c r="J22" s="30"/>
      <c r="K22" s="31"/>
      <c r="L22" s="64">
        <f>IF(E22="","",ROUNDUP(IF(E22/H22&gt;250000,75000,IF(E22/H22&gt;83333,E22/H22*0.3,25000)),-3))</f>
        <v>25000</v>
      </c>
      <c r="M22" s="5" t="s">
        <v>3</v>
      </c>
      <c r="N22" s="5"/>
      <c r="O22" s="5"/>
      <c r="Q22" s="170" t="s">
        <v>34</v>
      </c>
      <c r="R22" s="65">
        <f>IF(E22="","",L22*C9)</f>
        <v>0</v>
      </c>
      <c r="S22" s="27" t="s">
        <v>3</v>
      </c>
      <c r="T22" s="27"/>
      <c r="U22" s="48" t="s">
        <v>172</v>
      </c>
      <c r="V22" s="171">
        <f>SUM(R15,R22)</f>
        <v>0</v>
      </c>
      <c r="W22" s="63" t="s">
        <v>3</v>
      </c>
    </row>
    <row r="23" spans="1:23" ht="70.5" customHeight="1" thickBot="1" x14ac:dyDescent="0.45">
      <c r="B23" s="192"/>
      <c r="C23" s="7" t="s">
        <v>87</v>
      </c>
      <c r="D23" s="17" t="s">
        <v>166</v>
      </c>
      <c r="E23" s="175">
        <f>E16</f>
        <v>0</v>
      </c>
      <c r="F23" s="27" t="s">
        <v>3</v>
      </c>
      <c r="G23" s="28" t="s">
        <v>121</v>
      </c>
      <c r="H23" s="121">
        <v>365</v>
      </c>
      <c r="I23" s="33" t="s">
        <v>8</v>
      </c>
      <c r="J23" s="33"/>
      <c r="K23" s="31"/>
      <c r="L23" s="64">
        <f>IF(E23="","",ROUNDUP(IF(E23/H23&gt;250000,75000,IF(E23/H23&gt;83333,E23/H23*0.3,25000)),-3))</f>
        <v>25000</v>
      </c>
      <c r="M23" s="5" t="s">
        <v>3</v>
      </c>
      <c r="N23" s="5"/>
      <c r="O23" s="5"/>
      <c r="Q23" s="170" t="s">
        <v>35</v>
      </c>
      <c r="R23" s="65">
        <f>IF(E23="","",L23*C9)</f>
        <v>0</v>
      </c>
      <c r="S23" s="27" t="s">
        <v>3</v>
      </c>
      <c r="T23" s="27"/>
      <c r="U23" s="48" t="s">
        <v>169</v>
      </c>
      <c r="V23" s="171">
        <f>SUM(R16,R23)</f>
        <v>0</v>
      </c>
      <c r="W23" s="63" t="s">
        <v>3</v>
      </c>
    </row>
    <row r="24" spans="1:23" ht="20.25" customHeight="1" x14ac:dyDescent="0.4">
      <c r="B24" s="19"/>
      <c r="C24" s="16"/>
      <c r="D24" s="77"/>
      <c r="E24" s="119"/>
      <c r="F24" s="27"/>
      <c r="G24" s="35"/>
      <c r="H24" s="31"/>
      <c r="I24" s="31"/>
      <c r="J24" s="31"/>
      <c r="K24" s="31"/>
      <c r="L24" s="120"/>
      <c r="M24" s="5"/>
      <c r="N24" s="5"/>
      <c r="O24" s="5"/>
      <c r="R24" s="81"/>
      <c r="T24" s="55"/>
      <c r="U24" s="55"/>
    </row>
    <row r="25" spans="1:23" ht="36.75" customHeight="1" x14ac:dyDescent="0.4">
      <c r="B25" s="81"/>
      <c r="D25" s="70"/>
      <c r="E25" s="55"/>
      <c r="L25" s="55"/>
      <c r="T25" s="55"/>
      <c r="U25" s="55"/>
    </row>
    <row r="26" spans="1:23" ht="36.75" customHeight="1" x14ac:dyDescent="0.4">
      <c r="B26" s="81"/>
      <c r="D26" s="70"/>
      <c r="E26" s="55"/>
      <c r="L26" s="55"/>
      <c r="T26" s="55"/>
      <c r="U26" s="55"/>
    </row>
    <row r="27" spans="1:23" ht="36.75" customHeight="1" x14ac:dyDescent="0.4">
      <c r="B27" s="81"/>
      <c r="T27" s="55"/>
      <c r="U27" s="55"/>
    </row>
    <row r="28" spans="1:23" ht="36.75" customHeight="1" x14ac:dyDescent="0.4">
      <c r="B28" s="81"/>
      <c r="T28" s="55"/>
      <c r="U28" s="55"/>
    </row>
    <row r="29" spans="1:23" ht="36.75" customHeight="1" x14ac:dyDescent="0.4">
      <c r="B29" s="81"/>
      <c r="T29" s="55"/>
      <c r="U29" s="55"/>
    </row>
    <row r="30" spans="1:23" ht="36.75" customHeight="1" x14ac:dyDescent="0.4">
      <c r="B30" s="81"/>
      <c r="T30" s="55"/>
      <c r="U30" s="55"/>
    </row>
    <row r="31" spans="1:23" ht="106.5" customHeight="1" x14ac:dyDescent="0.4">
      <c r="B31" s="81"/>
      <c r="T31" s="55"/>
      <c r="U31" s="55"/>
    </row>
  </sheetData>
  <protectedRanges>
    <protectedRange sqref="E15:E17 E22:E24" name="範囲1_1"/>
  </protectedRanges>
  <mergeCells count="8">
    <mergeCell ref="B22:B23"/>
    <mergeCell ref="Q20:S20"/>
    <mergeCell ref="B4:H4"/>
    <mergeCell ref="A1:W1"/>
    <mergeCell ref="B2:W2"/>
    <mergeCell ref="B3:W3"/>
    <mergeCell ref="Q13:S13"/>
    <mergeCell ref="B15:B16"/>
  </mergeCells>
  <phoneticPr fontId="2"/>
  <dataValidations disablePrompts="1" count="1">
    <dataValidation allowBlank="1" showErrorMessage="1" sqref="I22:J23 I15:J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view="pageBreakPreview" topLeftCell="B7" zoomScale="55" zoomScaleNormal="60" zoomScaleSheetLayoutView="55" zoomScalePageLayoutView="40" workbookViewId="0">
      <selection activeCell="E13" sqref="E13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8" t="s">
        <v>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8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8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28" s="3" customFormat="1" ht="40.5" customHeight="1" x14ac:dyDescent="0.4">
      <c r="A4" s="2"/>
      <c r="B4" s="193" t="s">
        <v>97</v>
      </c>
      <c r="C4" s="193"/>
      <c r="D4" s="193"/>
      <c r="E4" s="193"/>
      <c r="F4" s="193"/>
      <c r="G4" s="193"/>
      <c r="H4" s="193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60"/>
      <c r="Z5" s="160"/>
      <c r="AA5" s="16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60"/>
      <c r="Z6" s="160"/>
      <c r="AA6" s="16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60"/>
      <c r="Z7" s="160"/>
      <c r="AA7" s="16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60"/>
      <c r="Z8" s="160"/>
      <c r="AA8" s="160"/>
      <c r="AB8" s="57"/>
    </row>
    <row r="9" spans="1:28" s="3" customFormat="1" ht="30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60"/>
      <c r="Z9" s="160"/>
      <c r="AA9" s="160"/>
      <c r="AB9" s="57"/>
    </row>
    <row r="10" spans="1:28" ht="39" customHeight="1" x14ac:dyDescent="0.4">
      <c r="B10" s="96" t="s">
        <v>89</v>
      </c>
      <c r="C10" s="5"/>
      <c r="D10" s="6"/>
      <c r="E10" s="24"/>
      <c r="G10" s="43" t="s">
        <v>51</v>
      </c>
      <c r="H10" s="43"/>
      <c r="I10" s="43"/>
      <c r="J10" s="43"/>
      <c r="K10" s="43"/>
      <c r="L10" s="153" t="s">
        <v>49</v>
      </c>
      <c r="N10" s="25"/>
      <c r="P10" s="25"/>
      <c r="R10" s="196" t="s">
        <v>53</v>
      </c>
      <c r="S10" s="196"/>
      <c r="T10" s="195"/>
      <c r="U10" s="152"/>
      <c r="V10" s="200" t="s">
        <v>25</v>
      </c>
      <c r="W10" s="200"/>
      <c r="X10" s="200"/>
      <c r="Y10" s="195" t="s">
        <v>38</v>
      </c>
      <c r="Z10" s="195"/>
      <c r="AA10" s="195"/>
      <c r="AB10" s="55"/>
    </row>
    <row r="11" spans="1:28" ht="25.5" customHeight="1" thickBot="1" x14ac:dyDescent="0.45">
      <c r="B11" s="153"/>
      <c r="C11" s="5"/>
      <c r="D11" s="6"/>
      <c r="E11" s="24" t="s">
        <v>15</v>
      </c>
      <c r="G11" s="153"/>
      <c r="H11" s="54" t="s">
        <v>93</v>
      </c>
      <c r="I11" s="153"/>
      <c r="J11" s="153"/>
      <c r="K11" s="153"/>
      <c r="L11" s="54" t="s">
        <v>79</v>
      </c>
      <c r="N11" s="25"/>
      <c r="P11" s="25"/>
      <c r="S11" s="54" t="s">
        <v>79</v>
      </c>
      <c r="T11" s="38"/>
      <c r="U11" s="58"/>
      <c r="V11" s="200"/>
      <c r="W11" s="200"/>
      <c r="X11" s="200"/>
      <c r="Y11" s="195"/>
      <c r="Z11" s="195"/>
      <c r="AA11" s="195"/>
      <c r="AB11" s="55"/>
    </row>
    <row r="12" spans="1:28" ht="62.25" customHeight="1" thickBot="1" x14ac:dyDescent="0.45">
      <c r="B12" s="190" t="s">
        <v>10</v>
      </c>
      <c r="C12" s="7" t="s">
        <v>86</v>
      </c>
      <c r="D12" s="17" t="s">
        <v>2</v>
      </c>
      <c r="E12" s="26">
        <v>32940000</v>
      </c>
      <c r="F12" s="27" t="s">
        <v>3</v>
      </c>
      <c r="G12" s="28" t="s">
        <v>121</v>
      </c>
      <c r="H12" s="121">
        <v>366</v>
      </c>
      <c r="I12" s="30" t="s">
        <v>8</v>
      </c>
      <c r="J12" s="30"/>
      <c r="K12" s="31"/>
      <c r="L12" s="64">
        <f>IF(E12="","",ROUNDUP(IF(E12/H12&gt;250000,75000,IF(E12/H12&gt;83333,E12/H12*0.3,25000)),-3))</f>
        <v>27000</v>
      </c>
      <c r="M12" s="5" t="s">
        <v>3</v>
      </c>
      <c r="N12" s="5"/>
      <c r="O12" s="5"/>
      <c r="R12" s="5" t="s">
        <v>32</v>
      </c>
      <c r="S12" s="65">
        <f>IF(E12="","",L12*C8)</f>
        <v>648000</v>
      </c>
      <c r="T12" s="63" t="s">
        <v>3</v>
      </c>
      <c r="U12" s="27"/>
      <c r="V12" s="197" t="s">
        <v>26</v>
      </c>
      <c r="W12" s="197"/>
      <c r="X12" s="197"/>
      <c r="Y12" s="198" t="s">
        <v>17</v>
      </c>
      <c r="Z12" s="198"/>
      <c r="AA12" s="198"/>
      <c r="AB12" s="55"/>
    </row>
    <row r="13" spans="1:28" ht="70.5" customHeight="1" thickBot="1" x14ac:dyDescent="0.45">
      <c r="B13" s="192"/>
      <c r="C13" s="7" t="s">
        <v>87</v>
      </c>
      <c r="D13" s="17" t="s">
        <v>9</v>
      </c>
      <c r="E13" s="26">
        <v>3660000</v>
      </c>
      <c r="F13" s="27" t="s">
        <v>3</v>
      </c>
      <c r="G13" s="28" t="s">
        <v>121</v>
      </c>
      <c r="H13" s="121">
        <v>365</v>
      </c>
      <c r="I13" s="33" t="s">
        <v>8</v>
      </c>
      <c r="J13" s="33"/>
      <c r="K13" s="31"/>
      <c r="L13" s="64">
        <f>IF(E13="","",ROUNDUP(IF(E13/H13&gt;250000,75000,IF(E13/H13&gt;83333,E13/H13*0.3,25000)),-3))</f>
        <v>25000</v>
      </c>
      <c r="M13" s="5" t="s">
        <v>3</v>
      </c>
      <c r="N13" s="5"/>
      <c r="O13" s="5"/>
      <c r="R13" s="5" t="s">
        <v>33</v>
      </c>
      <c r="S13" s="65">
        <f>IF(E13="","",L13*C8)</f>
        <v>600000</v>
      </c>
      <c r="T13" s="63" t="s">
        <v>3</v>
      </c>
      <c r="U13" s="27"/>
      <c r="V13" s="197" t="s">
        <v>27</v>
      </c>
      <c r="W13" s="197"/>
      <c r="X13" s="197"/>
      <c r="Y13" s="198" t="s">
        <v>18</v>
      </c>
      <c r="Z13" s="198"/>
      <c r="AA13" s="198"/>
      <c r="AB13" s="55"/>
    </row>
    <row r="14" spans="1:28" ht="20.25" customHeight="1" x14ac:dyDescent="0.4">
      <c r="B14" s="19"/>
      <c r="C14" s="16"/>
      <c r="D14" s="156"/>
      <c r="E14" s="119"/>
      <c r="F14" s="27"/>
      <c r="G14" s="35"/>
      <c r="H14" s="31"/>
      <c r="I14" s="31"/>
      <c r="J14" s="31"/>
      <c r="K14" s="31"/>
      <c r="L14" s="120"/>
      <c r="M14" s="5"/>
      <c r="N14" s="5"/>
      <c r="O14" s="5"/>
      <c r="S14" s="153"/>
      <c r="U14" s="55"/>
      <c r="V14" s="197"/>
      <c r="W14" s="197"/>
      <c r="X14" s="197"/>
      <c r="Y14" s="195" t="s">
        <v>38</v>
      </c>
      <c r="Z14" s="199"/>
      <c r="AA14" s="199"/>
      <c r="AB14" s="55"/>
    </row>
    <row r="15" spans="1:28" ht="36.75" customHeight="1" x14ac:dyDescent="0.4">
      <c r="B15" s="153"/>
      <c r="D15" s="151"/>
      <c r="E15" s="55"/>
      <c r="L15" s="55"/>
      <c r="U15" s="55"/>
      <c r="V15" s="55"/>
      <c r="W15" s="55"/>
      <c r="X15" s="55"/>
      <c r="Y15" s="194"/>
      <c r="Z15" s="194"/>
      <c r="AA15" s="194"/>
      <c r="AB15" s="55"/>
    </row>
    <row r="16" spans="1:28" ht="36.75" customHeight="1" x14ac:dyDescent="0.4">
      <c r="B16" s="193" t="s">
        <v>99</v>
      </c>
      <c r="C16" s="193"/>
      <c r="D16" s="193"/>
      <c r="E16" s="193"/>
      <c r="F16" s="193"/>
      <c r="G16" s="193"/>
      <c r="H16" s="193"/>
      <c r="U16" s="55"/>
      <c r="V16" s="55"/>
      <c r="W16" s="55"/>
      <c r="X16" s="55"/>
      <c r="Y16" s="194"/>
      <c r="Z16" s="194"/>
      <c r="AA16" s="194"/>
      <c r="AB16" s="55"/>
    </row>
    <row r="17" spans="1:28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1"/>
      <c r="S17" s="2"/>
      <c r="U17" s="57"/>
      <c r="V17" s="57"/>
      <c r="W17" s="58"/>
      <c r="X17" s="58"/>
      <c r="Y17" s="160"/>
      <c r="Z17" s="160"/>
      <c r="AA17" s="160"/>
      <c r="AB17" s="57"/>
    </row>
    <row r="18" spans="1:28" s="3" customFormat="1" ht="30" customHeight="1" x14ac:dyDescent="0.4">
      <c r="A18" s="4"/>
      <c r="B18" s="4" t="s">
        <v>82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1"/>
      <c r="S18" s="2"/>
      <c r="U18" s="57"/>
      <c r="V18" s="57"/>
      <c r="W18" s="58"/>
      <c r="X18" s="58"/>
      <c r="Y18" s="160"/>
      <c r="Z18" s="160"/>
      <c r="AA18" s="160"/>
      <c r="AB18" s="57"/>
    </row>
    <row r="19" spans="1:28" s="3" customFormat="1" ht="30" customHeight="1" x14ac:dyDescent="0.4">
      <c r="A19" s="4"/>
      <c r="B19" s="4"/>
      <c r="C19" s="54" t="s">
        <v>84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1"/>
      <c r="S19" s="2"/>
      <c r="U19" s="57"/>
      <c r="V19" s="57"/>
      <c r="W19" s="58"/>
      <c r="X19" s="58"/>
      <c r="Y19" s="160"/>
      <c r="Z19" s="160"/>
      <c r="AA19" s="160"/>
      <c r="AB19" s="57"/>
    </row>
    <row r="20" spans="1:28" s="3" customFormat="1" ht="30" customHeight="1" x14ac:dyDescent="0.4">
      <c r="A20" s="4"/>
      <c r="B20" s="97" t="s">
        <v>83</v>
      </c>
      <c r="C20" s="100">
        <v>24</v>
      </c>
      <c r="D20" s="99" t="s">
        <v>85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60"/>
      <c r="Z20" s="160"/>
      <c r="AA20" s="160"/>
      <c r="AB20" s="57"/>
    </row>
    <row r="21" spans="1:28" s="3" customFormat="1" ht="30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60"/>
      <c r="Z21" s="160"/>
      <c r="AA21" s="160"/>
      <c r="AB21" s="57"/>
    </row>
    <row r="22" spans="1:28" ht="39" customHeight="1" x14ac:dyDescent="0.4">
      <c r="B22" s="96" t="s">
        <v>89</v>
      </c>
      <c r="C22" s="5"/>
      <c r="D22" s="6"/>
      <c r="E22" s="24"/>
      <c r="G22" s="43" t="s">
        <v>51</v>
      </c>
      <c r="H22" s="43"/>
      <c r="I22" s="43"/>
      <c r="J22" s="43"/>
      <c r="K22" s="43"/>
      <c r="L22" s="153" t="s">
        <v>49</v>
      </c>
      <c r="N22" s="25"/>
      <c r="P22" s="25"/>
      <c r="R22" s="196" t="s">
        <v>53</v>
      </c>
      <c r="S22" s="196"/>
      <c r="T22" s="195"/>
      <c r="U22" s="152"/>
      <c r="V22" s="200" t="s">
        <v>25</v>
      </c>
      <c r="W22" s="200"/>
      <c r="X22" s="200"/>
      <c r="Y22" s="195" t="s">
        <v>38</v>
      </c>
      <c r="Z22" s="195"/>
      <c r="AA22" s="195"/>
      <c r="AB22" s="55"/>
    </row>
    <row r="23" spans="1:28" ht="25.5" customHeight="1" thickBot="1" x14ac:dyDescent="0.45">
      <c r="B23" s="153"/>
      <c r="C23" s="5"/>
      <c r="D23" s="6"/>
      <c r="E23" s="24" t="s">
        <v>15</v>
      </c>
      <c r="G23" s="153"/>
      <c r="H23" s="54" t="s">
        <v>93</v>
      </c>
      <c r="I23" s="153"/>
      <c r="J23" s="153"/>
      <c r="K23" s="153"/>
      <c r="L23" s="54" t="s">
        <v>79</v>
      </c>
      <c r="N23" s="25"/>
      <c r="P23" s="25"/>
      <c r="S23" s="54" t="s">
        <v>79</v>
      </c>
      <c r="T23" s="38"/>
      <c r="U23" s="58"/>
      <c r="V23" s="200"/>
      <c r="W23" s="200"/>
      <c r="X23" s="200"/>
      <c r="Y23" s="195"/>
      <c r="Z23" s="195"/>
      <c r="AA23" s="195"/>
      <c r="AB23" s="55"/>
    </row>
    <row r="24" spans="1:28" ht="62.25" customHeight="1" thickBot="1" x14ac:dyDescent="0.45">
      <c r="B24" s="190" t="s">
        <v>10</v>
      </c>
      <c r="C24" s="7" t="s">
        <v>86</v>
      </c>
      <c r="D24" s="17" t="s">
        <v>2</v>
      </c>
      <c r="E24" s="26">
        <v>32940000</v>
      </c>
      <c r="F24" s="27" t="s">
        <v>3</v>
      </c>
      <c r="G24" s="28" t="s">
        <v>12</v>
      </c>
      <c r="H24" s="121">
        <v>366</v>
      </c>
      <c r="I24" s="30" t="s">
        <v>8</v>
      </c>
      <c r="J24" s="30"/>
      <c r="K24" s="31"/>
      <c r="L24" s="64">
        <f>IF(E24="","",ROUNDUP(IF(E24/H24&gt;250000,100000,IF(E24/H24&gt;75000,E24/H24*0.4,30000)),-3))</f>
        <v>36000</v>
      </c>
      <c r="M24" s="5" t="s">
        <v>3</v>
      </c>
      <c r="N24" s="5"/>
      <c r="O24" s="5"/>
      <c r="R24" s="5" t="s">
        <v>32</v>
      </c>
      <c r="S24" s="65">
        <f>IF(E24="","",L24*C20)</f>
        <v>864000</v>
      </c>
      <c r="T24" s="63" t="s">
        <v>3</v>
      </c>
      <c r="U24" s="27"/>
      <c r="V24" s="197" t="s">
        <v>26</v>
      </c>
      <c r="W24" s="197"/>
      <c r="X24" s="197"/>
      <c r="Y24" s="198" t="s">
        <v>17</v>
      </c>
      <c r="Z24" s="198"/>
      <c r="AA24" s="198"/>
      <c r="AB24" s="55"/>
    </row>
    <row r="25" spans="1:28" ht="70.5" customHeight="1" thickBot="1" x14ac:dyDescent="0.45">
      <c r="B25" s="192"/>
      <c r="C25" s="7" t="s">
        <v>87</v>
      </c>
      <c r="D25" s="17" t="s">
        <v>9</v>
      </c>
      <c r="E25" s="26">
        <v>3660000</v>
      </c>
      <c r="F25" s="27" t="s">
        <v>3</v>
      </c>
      <c r="G25" s="28" t="s">
        <v>12</v>
      </c>
      <c r="H25" s="121">
        <v>365</v>
      </c>
      <c r="I25" s="33" t="s">
        <v>8</v>
      </c>
      <c r="J25" s="33"/>
      <c r="K25" s="31"/>
      <c r="L25" s="64">
        <f>IF(E25="","",ROUNDUP(IF(E25/H25&gt;250000,100000,IF(E25/H25&gt;75000,E25/H25*0.4,30000)),-3))</f>
        <v>30000</v>
      </c>
      <c r="M25" s="5" t="s">
        <v>3</v>
      </c>
      <c r="N25" s="5"/>
      <c r="O25" s="5"/>
      <c r="R25" s="5" t="s">
        <v>33</v>
      </c>
      <c r="S25" s="65">
        <f>IF(E25="","",L25*C20)</f>
        <v>720000</v>
      </c>
      <c r="T25" s="63" t="s">
        <v>3</v>
      </c>
      <c r="U25" s="27"/>
      <c r="V25" s="197" t="s">
        <v>27</v>
      </c>
      <c r="W25" s="197"/>
      <c r="X25" s="197"/>
      <c r="Y25" s="198" t="s">
        <v>18</v>
      </c>
      <c r="Z25" s="198"/>
      <c r="AA25" s="198"/>
      <c r="AB25" s="55"/>
    </row>
    <row r="26" spans="1:28" ht="20.25" customHeight="1" x14ac:dyDescent="0.4">
      <c r="B26" s="19"/>
      <c r="C26" s="16"/>
      <c r="D26" s="156"/>
      <c r="E26" s="119"/>
      <c r="F26" s="27"/>
      <c r="G26" s="35"/>
      <c r="H26" s="31"/>
      <c r="I26" s="31"/>
      <c r="J26" s="31"/>
      <c r="K26" s="31"/>
      <c r="L26" s="120"/>
      <c r="M26" s="5"/>
      <c r="N26" s="5"/>
      <c r="O26" s="5"/>
      <c r="S26" s="153"/>
      <c r="U26" s="55"/>
      <c r="V26" s="197"/>
      <c r="W26" s="197"/>
      <c r="X26" s="197"/>
      <c r="Y26" s="195" t="s">
        <v>38</v>
      </c>
      <c r="Z26" s="199"/>
      <c r="AA26" s="199"/>
      <c r="AB26" s="55"/>
    </row>
    <row r="27" spans="1:28" ht="36.75" customHeight="1" x14ac:dyDescent="0.4">
      <c r="B27" s="153"/>
      <c r="D27" s="151"/>
      <c r="E27" s="55"/>
      <c r="L27" s="55"/>
      <c r="U27" s="55"/>
      <c r="V27" s="55"/>
      <c r="W27" s="55"/>
      <c r="X27" s="55"/>
      <c r="Y27" s="194"/>
      <c r="Z27" s="194"/>
      <c r="AA27" s="194"/>
      <c r="AB27" s="55"/>
    </row>
    <row r="28" spans="1:28" ht="36.75" customHeight="1" x14ac:dyDescent="0.4">
      <c r="B28" s="153"/>
      <c r="U28" s="55"/>
      <c r="V28" s="55"/>
      <c r="W28" s="55"/>
      <c r="X28" s="55"/>
      <c r="Y28" s="194"/>
      <c r="Z28" s="194"/>
      <c r="AA28" s="194"/>
      <c r="AB28" s="55"/>
    </row>
    <row r="29" spans="1:28" ht="36.75" customHeight="1" x14ac:dyDescent="0.4">
      <c r="B29" s="153"/>
      <c r="U29" s="55"/>
      <c r="V29" s="55"/>
      <c r="W29" s="55"/>
      <c r="X29" s="55"/>
      <c r="Y29" s="194"/>
      <c r="Z29" s="194"/>
      <c r="AA29" s="194"/>
      <c r="AB29" s="55"/>
    </row>
    <row r="30" spans="1:28" ht="36.75" customHeight="1" x14ac:dyDescent="0.4">
      <c r="B30" s="153"/>
      <c r="U30" s="55"/>
      <c r="V30" s="55"/>
      <c r="W30" s="55"/>
      <c r="X30" s="55"/>
      <c r="Y30" s="194"/>
      <c r="Z30" s="194"/>
      <c r="AA30" s="194"/>
      <c r="AB30" s="55"/>
    </row>
    <row r="31" spans="1:28" ht="36.75" customHeight="1" x14ac:dyDescent="0.4">
      <c r="B31" s="153"/>
      <c r="U31" s="55"/>
      <c r="V31" s="55"/>
      <c r="W31" s="55"/>
      <c r="X31" s="55"/>
      <c r="Y31" s="194"/>
      <c r="Z31" s="194"/>
      <c r="AA31" s="194"/>
      <c r="AB31" s="55"/>
    </row>
    <row r="32" spans="1:28" ht="106.5" customHeight="1" x14ac:dyDescent="0.4">
      <c r="B32" s="153"/>
      <c r="U32" s="55"/>
      <c r="V32" s="55"/>
      <c r="W32" s="59"/>
      <c r="X32" s="55"/>
      <c r="Y32" s="194"/>
      <c r="Z32" s="194"/>
      <c r="AA32" s="194"/>
      <c r="AB32" s="55"/>
    </row>
  </sheetData>
  <protectedRanges>
    <protectedRange sqref="E12:E14 E24:E26" name="範囲1_1"/>
  </protectedRanges>
  <mergeCells count="33">
    <mergeCell ref="V14:X14"/>
    <mergeCell ref="Y14:AA14"/>
    <mergeCell ref="A1:AA1"/>
    <mergeCell ref="B2:AA2"/>
    <mergeCell ref="B3:AA3"/>
    <mergeCell ref="B4:H4"/>
    <mergeCell ref="R10:T10"/>
    <mergeCell ref="V10:X11"/>
    <mergeCell ref="Y10:AA11"/>
    <mergeCell ref="B12:B13"/>
    <mergeCell ref="V12:X12"/>
    <mergeCell ref="Y12:AA12"/>
    <mergeCell ref="V13:X13"/>
    <mergeCell ref="Y13:AA13"/>
    <mergeCell ref="Y15:AA15"/>
    <mergeCell ref="B16:H16"/>
    <mergeCell ref="Y16:AA16"/>
    <mergeCell ref="R22:T22"/>
    <mergeCell ref="V22:X23"/>
    <mergeCell ref="Y22:AA23"/>
    <mergeCell ref="Y32:AA32"/>
    <mergeCell ref="B24:B25"/>
    <mergeCell ref="V24:X24"/>
    <mergeCell ref="Y24:AA24"/>
    <mergeCell ref="V25:X25"/>
    <mergeCell ref="Y25:AA25"/>
    <mergeCell ref="V26:X26"/>
    <mergeCell ref="Y26:AA26"/>
    <mergeCell ref="Y27:AA27"/>
    <mergeCell ref="Y28:AA28"/>
    <mergeCell ref="Y29:AA29"/>
    <mergeCell ref="Y30:AA30"/>
    <mergeCell ref="Y31:AA31"/>
  </mergeCells>
  <phoneticPr fontId="2"/>
  <dataValidations count="2">
    <dataValidation type="list" allowBlank="1" showInputMessage="1" showErrorMessage="1" sqref="C8 C20">
      <formula1>"24,23,22,21"</formula1>
    </dataValidation>
    <dataValidation allowBlank="1" showErrorMessage="1" sqref="I12:J13 I24:J25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40" zoomScaleNormal="60" zoomScaleSheetLayoutView="40" zoomScalePageLayoutView="40" workbookViewId="0">
      <selection activeCell="A2" sqref="A2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4.75" style="5" customWidth="1"/>
    <col min="17" max="17" width="9" style="1" customWidth="1"/>
    <col min="18" max="18" width="17.375" style="1" customWidth="1"/>
    <col min="19" max="19" width="9.75" style="1" customWidth="1"/>
    <col min="20" max="22" width="9" style="1"/>
    <col min="23" max="23" width="20.125" style="1" customWidth="1"/>
    <col min="24" max="16384" width="9" style="1"/>
  </cols>
  <sheetData>
    <row r="1" spans="1:25" ht="41.25" customHeight="1" x14ac:dyDescent="0.4">
      <c r="A1" s="188" t="s">
        <v>203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s="3" customFormat="1" ht="40.5" customHeight="1" x14ac:dyDescent="0.4">
      <c r="A4" s="2"/>
      <c r="B4" s="193" t="s">
        <v>179</v>
      </c>
      <c r="C4" s="193"/>
      <c r="D4" s="193"/>
      <c r="E4" s="193"/>
      <c r="F4" s="193"/>
      <c r="G4" s="193"/>
      <c r="H4" s="193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25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</row>
    <row r="6" spans="1:25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</row>
    <row r="7" spans="1:25" s="3" customFormat="1" ht="30" customHeight="1" x14ac:dyDescent="0.4">
      <c r="A7" s="4"/>
      <c r="B7" s="4"/>
      <c r="C7" s="5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</row>
    <row r="8" spans="1:25" s="3" customFormat="1" ht="42" x14ac:dyDescent="0.4">
      <c r="A8" s="4"/>
      <c r="B8" s="162" t="s">
        <v>184</v>
      </c>
      <c r="C8" s="165"/>
      <c r="D8" s="99" t="s">
        <v>85</v>
      </c>
      <c r="E8" s="180" t="s">
        <v>167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</row>
    <row r="9" spans="1:25" s="3" customFormat="1" ht="42" x14ac:dyDescent="0.4">
      <c r="A9" s="4"/>
      <c r="B9" s="162" t="s">
        <v>185</v>
      </c>
      <c r="C9" s="166"/>
      <c r="D9" s="99" t="s">
        <v>85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</row>
    <row r="10" spans="1:25" s="3" customFormat="1" ht="42" x14ac:dyDescent="0.4">
      <c r="A10" s="4"/>
      <c r="B10" s="162" t="s">
        <v>158</v>
      </c>
      <c r="C10" s="167">
        <f>SUM(C8:C9)</f>
        <v>0</v>
      </c>
      <c r="D10" s="99" t="s">
        <v>85</v>
      </c>
      <c r="E10" s="163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</row>
    <row r="11" spans="1:25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</row>
    <row r="12" spans="1:25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</row>
    <row r="13" spans="1:25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</row>
    <row r="14" spans="1:25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192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1"/>
      <c r="R14" s="2"/>
      <c r="T14" s="58"/>
      <c r="U14" s="57"/>
    </row>
    <row r="15" spans="1:25" s="3" customFormat="1" ht="30" customHeight="1" x14ac:dyDescent="0.4">
      <c r="A15" s="4"/>
      <c r="B15" s="134" t="s">
        <v>105</v>
      </c>
      <c r="C15" s="135">
        <v>44561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1"/>
      <c r="R15" s="2"/>
      <c r="T15" s="58"/>
      <c r="U15" s="57"/>
    </row>
    <row r="16" spans="1:25" s="3" customFormat="1" ht="33.75" customHeight="1" x14ac:dyDescent="0.4">
      <c r="A16" s="4"/>
      <c r="B16" s="97" t="s">
        <v>104</v>
      </c>
      <c r="C16" s="137">
        <f>DATEDIF(C14,C15,"D")+1</f>
        <v>44562</v>
      </c>
      <c r="D16" s="99" t="s">
        <v>85</v>
      </c>
      <c r="E16" s="131" t="s">
        <v>193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1"/>
      <c r="R16" s="2"/>
      <c r="T16" s="58"/>
      <c r="U16" s="57"/>
    </row>
    <row r="17" spans="1:24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2"/>
      <c r="S17" s="57"/>
    </row>
    <row r="18" spans="1:24" s="3" customFormat="1" ht="30" customHeight="1" x14ac:dyDescent="0.4">
      <c r="A18" s="4"/>
      <c r="B18" s="95" t="s">
        <v>145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1"/>
      <c r="Q18" s="2"/>
      <c r="S18" s="57"/>
    </row>
    <row r="19" spans="1:24" ht="39" customHeight="1" x14ac:dyDescent="0.4">
      <c r="B19" s="96"/>
      <c r="C19" s="5"/>
      <c r="D19" s="6"/>
      <c r="E19" s="24"/>
      <c r="G19" s="43" t="s">
        <v>51</v>
      </c>
      <c r="H19" s="43"/>
      <c r="I19" s="43"/>
      <c r="J19" s="43"/>
      <c r="K19" s="43"/>
      <c r="L19" s="153" t="s">
        <v>49</v>
      </c>
      <c r="N19" s="25"/>
      <c r="P19" s="1"/>
      <c r="Q19" s="196" t="s">
        <v>186</v>
      </c>
      <c r="R19" s="196"/>
      <c r="S19" s="195"/>
      <c r="T19" s="200"/>
      <c r="U19" s="55"/>
    </row>
    <row r="20" spans="1:24" ht="25.5" customHeight="1" thickBot="1" x14ac:dyDescent="0.45">
      <c r="B20" s="153"/>
      <c r="C20" s="5"/>
      <c r="D20" s="6"/>
      <c r="E20" s="54" t="s">
        <v>15</v>
      </c>
      <c r="G20" s="153"/>
      <c r="H20" s="54" t="s">
        <v>79</v>
      </c>
      <c r="I20" s="153"/>
      <c r="J20" s="153"/>
      <c r="K20" s="153"/>
      <c r="L20" s="54" t="s">
        <v>79</v>
      </c>
      <c r="N20" s="25"/>
      <c r="P20" s="1"/>
      <c r="Q20" s="5"/>
      <c r="R20" s="54" t="s">
        <v>79</v>
      </c>
      <c r="S20" s="38"/>
      <c r="T20" s="200"/>
      <c r="U20" s="55"/>
    </row>
    <row r="21" spans="1:24" ht="62.25" customHeight="1" thickBot="1" x14ac:dyDescent="0.45">
      <c r="B21" s="80" t="s">
        <v>10</v>
      </c>
      <c r="C21" s="182" t="s">
        <v>126</v>
      </c>
      <c r="D21" s="181" t="s">
        <v>2</v>
      </c>
      <c r="E21" s="26"/>
      <c r="F21" s="27" t="s">
        <v>3</v>
      </c>
      <c r="G21" s="28" t="s">
        <v>122</v>
      </c>
      <c r="H21" s="139">
        <f>C16</f>
        <v>44562</v>
      </c>
      <c r="I21" s="30" t="s">
        <v>8</v>
      </c>
      <c r="J21" s="30"/>
      <c r="K21" s="31"/>
      <c r="L21" s="64" t="str">
        <f>IF(E21="","",ROUNDUP(IF(E21/H21&gt;250000,100000,IF(E21/H21&gt;75000,E21/H21*0.4,30000)),-3))</f>
        <v/>
      </c>
      <c r="M21" s="5" t="s">
        <v>3</v>
      </c>
      <c r="N21" s="5"/>
      <c r="O21" s="5"/>
      <c r="P21" s="1"/>
      <c r="Q21" s="5" t="s">
        <v>32</v>
      </c>
      <c r="R21" s="65" t="str">
        <f>IF(E21="","",L21*C8)</f>
        <v/>
      </c>
      <c r="S21" s="63" t="s">
        <v>3</v>
      </c>
      <c r="T21" s="156"/>
      <c r="U21" s="55"/>
    </row>
    <row r="22" spans="1:24" s="3" customFormat="1" ht="30" customHeight="1" x14ac:dyDescent="0.4">
      <c r="A22" s="4"/>
      <c r="B22" s="9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1"/>
      <c r="Q22" s="2"/>
      <c r="S22" s="57"/>
    </row>
    <row r="23" spans="1:24" s="3" customFormat="1" ht="30" customHeight="1" x14ac:dyDescent="0.4">
      <c r="A23" s="4"/>
      <c r="B23" s="95" t="s">
        <v>144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57"/>
    </row>
    <row r="24" spans="1:24" ht="36.75" customHeight="1" x14ac:dyDescent="0.4">
      <c r="B24" s="153"/>
      <c r="D24" s="151"/>
      <c r="E24" s="55"/>
      <c r="L24" s="55"/>
      <c r="S24" s="55"/>
    </row>
    <row r="25" spans="1:24" ht="39" customHeight="1" x14ac:dyDescent="0.4">
      <c r="B25" s="96"/>
      <c r="C25" s="5"/>
      <c r="D25" s="6"/>
      <c r="E25" s="24"/>
      <c r="G25" s="43" t="s">
        <v>51</v>
      </c>
      <c r="H25" s="43"/>
      <c r="I25" s="43"/>
      <c r="J25" s="43"/>
      <c r="K25" s="43"/>
      <c r="L25" s="153" t="s">
        <v>49</v>
      </c>
      <c r="N25" s="25"/>
      <c r="P25" s="25"/>
      <c r="Q25" s="196" t="s">
        <v>187</v>
      </c>
      <c r="R25" s="201"/>
      <c r="S25" s="201"/>
      <c r="T25" s="84"/>
      <c r="U25" s="152"/>
      <c r="W25" s="154" t="s">
        <v>147</v>
      </c>
      <c r="X25" s="158"/>
    </row>
    <row r="26" spans="1:24" ht="25.5" customHeight="1" thickBot="1" x14ac:dyDescent="0.45">
      <c r="B26" s="153"/>
      <c r="C26" s="5"/>
      <c r="D26" s="6"/>
      <c r="E26" s="54" t="s">
        <v>79</v>
      </c>
      <c r="G26" s="153"/>
      <c r="H26" s="54"/>
      <c r="I26" s="153"/>
      <c r="J26" s="153"/>
      <c r="K26" s="153"/>
      <c r="L26" s="54" t="s">
        <v>79</v>
      </c>
      <c r="N26" s="25"/>
      <c r="P26" s="25"/>
      <c r="R26" s="54" t="s">
        <v>79</v>
      </c>
      <c r="T26" s="38"/>
      <c r="U26" s="58"/>
      <c r="W26" s="54" t="s">
        <v>79</v>
      </c>
      <c r="X26" s="158"/>
    </row>
    <row r="27" spans="1:24" ht="62.25" customHeight="1" thickBot="1" x14ac:dyDescent="0.45">
      <c r="B27" s="80" t="s">
        <v>10</v>
      </c>
      <c r="C27" s="182" t="s">
        <v>126</v>
      </c>
      <c r="D27" s="168" t="s">
        <v>2</v>
      </c>
      <c r="E27" s="183">
        <f>E21</f>
        <v>0</v>
      </c>
      <c r="F27" s="27" t="s">
        <v>3</v>
      </c>
      <c r="G27" s="28" t="s">
        <v>122</v>
      </c>
      <c r="H27" s="139">
        <f>C16</f>
        <v>44562</v>
      </c>
      <c r="I27" s="30" t="s">
        <v>8</v>
      </c>
      <c r="J27" s="30"/>
      <c r="K27" s="31"/>
      <c r="L27" s="64">
        <f>IF(E27="","",ROUNDUP(IF(E27/H27&gt;250000,75000,IF(E27/H27&gt;83333,E27/H27*0.3,25000)),-3))</f>
        <v>25000</v>
      </c>
      <c r="M27" s="5" t="s">
        <v>3</v>
      </c>
      <c r="N27" s="5"/>
      <c r="O27" s="5"/>
      <c r="P27" s="1"/>
      <c r="Q27" s="5" t="s">
        <v>33</v>
      </c>
      <c r="R27" s="65">
        <f>IF(E27="","",L27*C9)</f>
        <v>0</v>
      </c>
      <c r="S27" s="63" t="s">
        <v>3</v>
      </c>
      <c r="U27" s="27"/>
      <c r="V27" s="174" t="s">
        <v>146</v>
      </c>
      <c r="W27" s="172">
        <f>SUM(R21,R27)</f>
        <v>0</v>
      </c>
      <c r="X27" s="63" t="s">
        <v>3</v>
      </c>
    </row>
    <row r="28" spans="1:24" ht="36.75" customHeight="1" x14ac:dyDescent="0.4">
      <c r="B28" s="153"/>
      <c r="S28" s="55"/>
    </row>
    <row r="29" spans="1:24" ht="36.75" customHeight="1" x14ac:dyDescent="0.4">
      <c r="B29" s="153"/>
      <c r="S29" s="55"/>
    </row>
    <row r="30" spans="1:24" ht="36.75" customHeight="1" x14ac:dyDescent="0.4">
      <c r="B30" s="153"/>
      <c r="S30" s="55"/>
    </row>
    <row r="31" spans="1:24" ht="36.75" customHeight="1" x14ac:dyDescent="0.4">
      <c r="B31" s="153"/>
      <c r="S31" s="55"/>
    </row>
    <row r="32" spans="1:24" ht="106.5" customHeight="1" x14ac:dyDescent="0.4">
      <c r="B32" s="153"/>
      <c r="S32" s="55"/>
    </row>
  </sheetData>
  <protectedRanges>
    <protectedRange sqref="E21" name="範囲1_1_1"/>
    <protectedRange sqref="E27" name="範囲1_1_2"/>
  </protectedRanges>
  <mergeCells count="7">
    <mergeCell ref="Q25:S25"/>
    <mergeCell ref="Q19:S19"/>
    <mergeCell ref="T19:T20"/>
    <mergeCell ref="B4:H4"/>
    <mergeCell ref="A1:Y1"/>
    <mergeCell ref="B2:Y2"/>
    <mergeCell ref="B3:Y3"/>
  </mergeCells>
  <phoneticPr fontId="2"/>
  <dataValidations count="2">
    <dataValidation allowBlank="1" showErrorMessage="1" sqref="I21:J21 I27:J27"/>
    <dataValidation type="date" allowBlank="1" showInputMessage="1" showErrorMessage="1" errorTitle="エラー" error="2021/1/2～2021/1/21の間で入力して下さい" sqref="C14">
      <formula1>44198</formula1>
      <formula2>44217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topLeftCell="A22" zoomScale="55" zoomScaleNormal="60" zoomScaleSheetLayoutView="55" zoomScalePageLayoutView="40" workbookViewId="0">
      <selection activeCell="L17" sqref="L17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8" t="s">
        <v>123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8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8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28" s="3" customFormat="1" ht="40.5" customHeight="1" x14ac:dyDescent="0.4">
      <c r="A4" s="2"/>
      <c r="B4" s="193" t="s">
        <v>124</v>
      </c>
      <c r="C4" s="193"/>
      <c r="D4" s="193"/>
      <c r="E4" s="193"/>
      <c r="F4" s="193"/>
      <c r="G4" s="193"/>
      <c r="H4" s="193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21.75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44198</v>
      </c>
      <c r="D10" s="99" t="s">
        <v>85</v>
      </c>
      <c r="E10" s="131" t="s">
        <v>108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44561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18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26" t="s">
        <v>49</v>
      </c>
      <c r="N15" s="25"/>
      <c r="P15" s="25"/>
      <c r="R15" s="196" t="s">
        <v>53</v>
      </c>
      <c r="S15" s="196"/>
      <c r="T15" s="195"/>
      <c r="U15" s="127"/>
      <c r="V15" s="200" t="s">
        <v>25</v>
      </c>
      <c r="W15" s="200"/>
      <c r="X15" s="200"/>
      <c r="Y15" s="195" t="s">
        <v>38</v>
      </c>
      <c r="Z15" s="195"/>
      <c r="AA15" s="195"/>
      <c r="AB15" s="55"/>
    </row>
    <row r="16" spans="1:28" ht="25.5" customHeight="1" thickBot="1" x14ac:dyDescent="0.45">
      <c r="B16" s="126"/>
      <c r="C16" s="5"/>
      <c r="D16" s="6"/>
      <c r="E16" s="24" t="s">
        <v>15</v>
      </c>
      <c r="G16" s="126"/>
      <c r="H16" s="54"/>
      <c r="I16" s="126"/>
      <c r="J16" s="126"/>
      <c r="K16" s="126"/>
      <c r="L16" s="54" t="s">
        <v>79</v>
      </c>
      <c r="N16" s="25"/>
      <c r="P16" s="25"/>
      <c r="S16" s="54" t="s">
        <v>79</v>
      </c>
      <c r="T16" s="38"/>
      <c r="U16" s="58"/>
      <c r="V16" s="200"/>
      <c r="W16" s="200"/>
      <c r="X16" s="200"/>
      <c r="Y16" s="195"/>
      <c r="Z16" s="195"/>
      <c r="AA16" s="195"/>
      <c r="AB16" s="55"/>
    </row>
    <row r="17" spans="1:28" ht="62.25" customHeight="1" thickBot="1" x14ac:dyDescent="0.45">
      <c r="B17" s="123" t="s">
        <v>10</v>
      </c>
      <c r="C17" s="83" t="s">
        <v>126</v>
      </c>
      <c r="D17" s="17" t="s">
        <v>2</v>
      </c>
      <c r="E17" s="26">
        <v>32760000</v>
      </c>
      <c r="F17" s="27" t="s">
        <v>3</v>
      </c>
      <c r="G17" s="28" t="s">
        <v>122</v>
      </c>
      <c r="H17" s="139">
        <f>C13</f>
        <v>364</v>
      </c>
      <c r="I17" s="30" t="s">
        <v>8</v>
      </c>
      <c r="J17" s="30"/>
      <c r="K17" s="31"/>
      <c r="L17" s="64">
        <f>IF(E17="","",ROUNDUP(IF(E17/H17&gt;250000,75000,IF(E17/H17&gt;83333,E17/H17*0.3,25000)),-3))</f>
        <v>27000</v>
      </c>
      <c r="M17" s="5" t="s">
        <v>3</v>
      </c>
      <c r="N17" s="5"/>
      <c r="O17" s="5"/>
      <c r="R17" s="5" t="s">
        <v>32</v>
      </c>
      <c r="S17" s="65">
        <f>IF(E17="","",L17*C8)</f>
        <v>648000</v>
      </c>
      <c r="T17" s="63" t="s">
        <v>3</v>
      </c>
      <c r="U17" s="27"/>
      <c r="V17" s="197" t="s">
        <v>26</v>
      </c>
      <c r="W17" s="197"/>
      <c r="X17" s="197"/>
      <c r="Y17" s="198" t="s">
        <v>17</v>
      </c>
      <c r="Z17" s="198"/>
      <c r="AA17" s="198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197"/>
      <c r="W18" s="197"/>
      <c r="X18" s="197"/>
      <c r="Y18" s="195" t="s">
        <v>38</v>
      </c>
      <c r="Z18" s="199"/>
      <c r="AA18" s="199"/>
      <c r="AB18" s="55"/>
    </row>
    <row r="19" spans="1:28" ht="36.75" customHeight="1" x14ac:dyDescent="0.4">
      <c r="B19" s="193" t="s">
        <v>125</v>
      </c>
      <c r="C19" s="193"/>
      <c r="D19" s="193"/>
      <c r="E19" s="193"/>
      <c r="F19" s="193"/>
      <c r="G19" s="193"/>
      <c r="H19" s="193"/>
      <c r="U19" s="55"/>
      <c r="V19" s="55"/>
      <c r="W19" s="55"/>
      <c r="X19" s="55"/>
      <c r="Y19" s="194"/>
      <c r="Z19" s="194"/>
      <c r="AA19" s="194"/>
      <c r="AB19" s="55"/>
    </row>
    <row r="20" spans="1:28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30"/>
      <c r="Z20" s="130"/>
      <c r="AA20" s="130"/>
      <c r="AB20" s="57"/>
    </row>
    <row r="21" spans="1:28" s="3" customFormat="1" ht="30" customHeight="1" x14ac:dyDescent="0.4">
      <c r="A21" s="4"/>
      <c r="B21" s="4" t="s">
        <v>82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/>
      <c r="C22" s="54" t="s">
        <v>84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97" t="s">
        <v>83</v>
      </c>
      <c r="C23" s="100">
        <v>24</v>
      </c>
      <c r="D23" s="99" t="s">
        <v>85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24.75" customHeight="1" x14ac:dyDescent="0.4">
      <c r="A24" s="4"/>
      <c r="B24" s="4"/>
      <c r="C24" s="24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97" t="s">
        <v>127</v>
      </c>
      <c r="C25" s="132">
        <v>44198</v>
      </c>
      <c r="D25" s="99" t="s">
        <v>85</v>
      </c>
      <c r="E25" s="131" t="s">
        <v>108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134" t="s">
        <v>105</v>
      </c>
      <c r="C26" s="135">
        <v>44561</v>
      </c>
      <c r="D26" s="99" t="s">
        <v>85</v>
      </c>
      <c r="E26" s="131" t="s">
        <v>106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23.2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97" t="s">
        <v>104</v>
      </c>
      <c r="C28" s="137">
        <f>DATEDIF(C25,C26,"D")+1</f>
        <v>364</v>
      </c>
      <c r="D28" s="99" t="s">
        <v>85</v>
      </c>
      <c r="E28" s="131" t="s">
        <v>109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18.75" customHeight="1" x14ac:dyDescent="0.4">
      <c r="A29" s="4"/>
      <c r="B29" s="133"/>
      <c r="C29" s="140"/>
      <c r="D29" s="99"/>
      <c r="E29" s="1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ht="39" customHeight="1" x14ac:dyDescent="0.4">
      <c r="B30" s="96" t="s">
        <v>89</v>
      </c>
      <c r="C30" s="5"/>
      <c r="D30" s="6"/>
      <c r="E30" s="24"/>
      <c r="G30" s="43" t="s">
        <v>51</v>
      </c>
      <c r="H30" s="43"/>
      <c r="I30" s="43"/>
      <c r="J30" s="43"/>
      <c r="K30" s="43"/>
      <c r="L30" s="126" t="s">
        <v>49</v>
      </c>
      <c r="N30" s="25"/>
      <c r="P30" s="25"/>
      <c r="R30" s="196" t="s">
        <v>53</v>
      </c>
      <c r="S30" s="196"/>
      <c r="T30" s="195"/>
      <c r="U30" s="127"/>
      <c r="V30" s="200" t="s">
        <v>25</v>
      </c>
      <c r="W30" s="200"/>
      <c r="X30" s="200"/>
      <c r="Y30" s="195" t="s">
        <v>38</v>
      </c>
      <c r="Z30" s="195"/>
      <c r="AA30" s="195"/>
      <c r="AB30" s="55"/>
    </row>
    <row r="31" spans="1:28" ht="25.5" customHeight="1" thickBot="1" x14ac:dyDescent="0.45">
      <c r="B31" s="126"/>
      <c r="C31" s="5"/>
      <c r="D31" s="6"/>
      <c r="E31" s="24" t="s">
        <v>15</v>
      </c>
      <c r="G31" s="126"/>
      <c r="H31" s="54" t="s">
        <v>79</v>
      </c>
      <c r="I31" s="126"/>
      <c r="J31" s="126"/>
      <c r="K31" s="126"/>
      <c r="L31" s="54" t="s">
        <v>79</v>
      </c>
      <c r="N31" s="25"/>
      <c r="P31" s="25"/>
      <c r="S31" s="54" t="s">
        <v>79</v>
      </c>
      <c r="T31" s="38"/>
      <c r="U31" s="58"/>
      <c r="V31" s="200"/>
      <c r="W31" s="200"/>
      <c r="X31" s="200"/>
      <c r="Y31" s="195"/>
      <c r="Z31" s="195"/>
      <c r="AA31" s="195"/>
      <c r="AB31" s="55"/>
    </row>
    <row r="32" spans="1:28" ht="62.25" customHeight="1" thickBot="1" x14ac:dyDescent="0.45">
      <c r="B32" s="123" t="s">
        <v>10</v>
      </c>
      <c r="C32" s="83" t="s">
        <v>126</v>
      </c>
      <c r="D32" s="17" t="s">
        <v>2</v>
      </c>
      <c r="E32" s="26">
        <v>32760000</v>
      </c>
      <c r="F32" s="27" t="s">
        <v>3</v>
      </c>
      <c r="G32" s="28" t="s">
        <v>120</v>
      </c>
      <c r="H32" s="139">
        <f>C28</f>
        <v>364</v>
      </c>
      <c r="I32" s="30" t="s">
        <v>8</v>
      </c>
      <c r="J32" s="30"/>
      <c r="K32" s="31"/>
      <c r="L32" s="64">
        <f>IF(E32="","",ROUNDUP(IF(E32/H32&gt;250000,100000,IF(E32/H32&gt;75000,E32/H32*0.4,30000)),-3))</f>
        <v>36000</v>
      </c>
      <c r="M32" s="5" t="s">
        <v>3</v>
      </c>
      <c r="N32" s="5"/>
      <c r="O32" s="5"/>
      <c r="R32" s="5" t="s">
        <v>32</v>
      </c>
      <c r="S32" s="65">
        <f>IF(E32="","",L32*C23)</f>
        <v>864000</v>
      </c>
      <c r="T32" s="63" t="s">
        <v>3</v>
      </c>
      <c r="U32" s="27"/>
      <c r="V32" s="197" t="s">
        <v>26</v>
      </c>
      <c r="W32" s="197"/>
      <c r="X32" s="197"/>
      <c r="Y32" s="198" t="s">
        <v>17</v>
      </c>
      <c r="Z32" s="198"/>
      <c r="AA32" s="198"/>
      <c r="AB32" s="55"/>
    </row>
    <row r="33" spans="2:28" ht="20.25" customHeight="1" x14ac:dyDescent="0.4">
      <c r="B33" s="19"/>
      <c r="C33" s="16"/>
      <c r="D33" s="128"/>
      <c r="E33" s="119"/>
      <c r="F33" s="27"/>
      <c r="G33" s="35"/>
      <c r="H33" s="31"/>
      <c r="I33" s="31"/>
      <c r="J33" s="31"/>
      <c r="K33" s="31"/>
      <c r="L33" s="120"/>
      <c r="M33" s="5"/>
      <c r="N33" s="5"/>
      <c r="O33" s="5"/>
      <c r="S33" s="126"/>
      <c r="U33" s="55"/>
      <c r="V33" s="197"/>
      <c r="W33" s="197"/>
      <c r="X33" s="197"/>
      <c r="Y33" s="195" t="s">
        <v>38</v>
      </c>
      <c r="Z33" s="199"/>
      <c r="AA33" s="199"/>
      <c r="AB33" s="55"/>
    </row>
    <row r="34" spans="2:28" ht="36.75" customHeight="1" x14ac:dyDescent="0.4">
      <c r="B34" s="126"/>
      <c r="D34" s="125"/>
      <c r="E34" s="55"/>
      <c r="L34" s="55"/>
      <c r="U34" s="55"/>
      <c r="V34" s="55"/>
      <c r="W34" s="55"/>
      <c r="X34" s="55"/>
      <c r="Y34" s="194"/>
      <c r="Z34" s="194"/>
      <c r="AA34" s="194"/>
      <c r="AB34" s="55"/>
    </row>
    <row r="35" spans="2:28" ht="36.75" customHeight="1" x14ac:dyDescent="0.4">
      <c r="B35" s="126"/>
      <c r="U35" s="55"/>
      <c r="V35" s="55"/>
      <c r="W35" s="55"/>
      <c r="X35" s="55"/>
      <c r="Y35" s="194"/>
      <c r="Z35" s="194"/>
      <c r="AA35" s="194"/>
      <c r="AB35" s="55"/>
    </row>
    <row r="36" spans="2:28" ht="36.75" customHeight="1" x14ac:dyDescent="0.4">
      <c r="B36" s="126"/>
      <c r="U36" s="55"/>
      <c r="V36" s="55"/>
      <c r="W36" s="55"/>
      <c r="X36" s="55"/>
      <c r="Y36" s="194"/>
      <c r="Z36" s="194"/>
      <c r="AA36" s="194"/>
      <c r="AB36" s="55"/>
    </row>
    <row r="37" spans="2:28" ht="36.75" customHeight="1" x14ac:dyDescent="0.4">
      <c r="B37" s="126"/>
      <c r="U37" s="55"/>
      <c r="V37" s="55"/>
      <c r="W37" s="55"/>
      <c r="X37" s="55"/>
      <c r="Y37" s="194"/>
      <c r="Z37" s="194"/>
      <c r="AA37" s="194"/>
      <c r="AB37" s="55"/>
    </row>
    <row r="38" spans="2:28" ht="36.75" customHeight="1" x14ac:dyDescent="0.4">
      <c r="B38" s="126"/>
      <c r="U38" s="55"/>
      <c r="V38" s="55"/>
      <c r="W38" s="55"/>
      <c r="X38" s="55"/>
      <c r="Y38" s="194"/>
      <c r="Z38" s="194"/>
      <c r="AA38" s="194"/>
      <c r="AB38" s="55"/>
    </row>
    <row r="39" spans="2:28" ht="106.5" customHeight="1" x14ac:dyDescent="0.4">
      <c r="B39" s="126"/>
      <c r="U39" s="55"/>
      <c r="V39" s="55"/>
      <c r="W39" s="59"/>
      <c r="X39" s="55"/>
      <c r="Y39" s="194"/>
      <c r="Z39" s="194"/>
      <c r="AA39" s="194"/>
      <c r="AB39" s="55"/>
    </row>
  </sheetData>
  <protectedRanges>
    <protectedRange sqref="E32:E33 E17:E18" name="範囲1_1"/>
  </protectedRanges>
  <mergeCells count="26">
    <mergeCell ref="V17:X17"/>
    <mergeCell ref="Y17:AA17"/>
    <mergeCell ref="V18:X18"/>
    <mergeCell ref="Y18:AA18"/>
    <mergeCell ref="A1:AA1"/>
    <mergeCell ref="B2:AA2"/>
    <mergeCell ref="B3:AA3"/>
    <mergeCell ref="B4:H4"/>
    <mergeCell ref="R15:T15"/>
    <mergeCell ref="V15:X16"/>
    <mergeCell ref="Y15:AA16"/>
    <mergeCell ref="B19:H19"/>
    <mergeCell ref="Y19:AA19"/>
    <mergeCell ref="R30:T30"/>
    <mergeCell ref="V30:X31"/>
    <mergeCell ref="Y30:AA31"/>
    <mergeCell ref="Y39:AA39"/>
    <mergeCell ref="V32:X32"/>
    <mergeCell ref="Y32:AA32"/>
    <mergeCell ref="V33:X33"/>
    <mergeCell ref="Y33:AA33"/>
    <mergeCell ref="Y34:AA34"/>
    <mergeCell ref="Y35:AA35"/>
    <mergeCell ref="Y36:AA36"/>
    <mergeCell ref="Y37:AA37"/>
    <mergeCell ref="Y38:AA38"/>
  </mergeCells>
  <phoneticPr fontId="2"/>
  <dataValidations disablePrompts="1" count="2">
    <dataValidation type="list" allowBlank="1" showInputMessage="1" showErrorMessage="1" sqref="C8 C23">
      <formula1>"24,23,22,21"</formula1>
    </dataValidation>
    <dataValidation allowBlank="1" showErrorMessage="1" sqref="I17:J17 I32:J32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40" zoomScaleNormal="60" zoomScaleSheetLayoutView="40" zoomScalePageLayoutView="40" workbookViewId="0">
      <selection activeCell="A2" sqref="A2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4.75" style="5" customWidth="1"/>
    <col min="17" max="17" width="9" style="1" customWidth="1"/>
    <col min="18" max="18" width="17.375" style="1" customWidth="1"/>
    <col min="19" max="19" width="9.75" style="1" customWidth="1"/>
    <col min="20" max="22" width="9" style="1"/>
    <col min="23" max="23" width="20.125" style="1" customWidth="1"/>
    <col min="24" max="16384" width="9" style="1"/>
  </cols>
  <sheetData>
    <row r="1" spans="1:25" ht="41.25" customHeight="1" x14ac:dyDescent="0.4">
      <c r="A1" s="188" t="s">
        <v>204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5" s="3" customFormat="1" ht="40.5" customHeight="1" x14ac:dyDescent="0.4">
      <c r="A4" s="2"/>
      <c r="B4" s="193" t="s">
        <v>180</v>
      </c>
      <c r="C4" s="193"/>
      <c r="D4" s="193"/>
      <c r="E4" s="193"/>
      <c r="F4" s="193"/>
      <c r="G4" s="193"/>
      <c r="H4" s="193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25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</row>
    <row r="6" spans="1:25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</row>
    <row r="7" spans="1:25" s="3" customFormat="1" ht="30" customHeight="1" x14ac:dyDescent="0.4">
      <c r="A7" s="4"/>
      <c r="B7" s="4"/>
      <c r="C7" s="5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</row>
    <row r="8" spans="1:25" s="3" customFormat="1" ht="42" x14ac:dyDescent="0.4">
      <c r="A8" s="4"/>
      <c r="B8" s="162" t="s">
        <v>184</v>
      </c>
      <c r="C8" s="165"/>
      <c r="D8" s="99" t="s">
        <v>85</v>
      </c>
      <c r="E8" s="180" t="s">
        <v>167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</row>
    <row r="9" spans="1:25" s="3" customFormat="1" ht="42" x14ac:dyDescent="0.4">
      <c r="A9" s="4"/>
      <c r="B9" s="162" t="s">
        <v>185</v>
      </c>
      <c r="C9" s="166"/>
      <c r="D9" s="99" t="s">
        <v>85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</row>
    <row r="10" spans="1:25" s="3" customFormat="1" ht="42" x14ac:dyDescent="0.4">
      <c r="A10" s="4"/>
      <c r="B10" s="162" t="s">
        <v>158</v>
      </c>
      <c r="C10" s="167">
        <f>SUM(C8:C9)</f>
        <v>0</v>
      </c>
      <c r="D10" s="99" t="s">
        <v>85</v>
      </c>
      <c r="E10" s="163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</row>
    <row r="11" spans="1:25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</row>
    <row r="12" spans="1:25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</row>
    <row r="13" spans="1:25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</row>
    <row r="14" spans="1:25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194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1"/>
      <c r="R14" s="2"/>
      <c r="T14" s="58"/>
      <c r="U14" s="57"/>
    </row>
    <row r="15" spans="1:25" s="3" customFormat="1" ht="30" customHeight="1" x14ac:dyDescent="0.4">
      <c r="A15" s="4"/>
      <c r="B15" s="134" t="s">
        <v>105</v>
      </c>
      <c r="C15" s="135">
        <v>44581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1"/>
      <c r="R15" s="2"/>
      <c r="T15" s="58"/>
      <c r="U15" s="57"/>
    </row>
    <row r="16" spans="1:25" s="3" customFormat="1" ht="33.75" customHeight="1" x14ac:dyDescent="0.4">
      <c r="A16" s="4"/>
      <c r="B16" s="97" t="s">
        <v>104</v>
      </c>
      <c r="C16" s="137">
        <f>DATEDIF(C14,C15,"D")+1</f>
        <v>44582</v>
      </c>
      <c r="D16" s="99" t="s">
        <v>85</v>
      </c>
      <c r="E16" s="131" t="s">
        <v>195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1"/>
      <c r="R16" s="2"/>
      <c r="T16" s="58"/>
      <c r="U16" s="57"/>
    </row>
    <row r="17" spans="1:24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2"/>
      <c r="S17" s="57"/>
    </row>
    <row r="18" spans="1:24" s="3" customFormat="1" ht="30" customHeight="1" x14ac:dyDescent="0.4">
      <c r="A18" s="4"/>
      <c r="B18" s="95" t="s">
        <v>145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1"/>
      <c r="Q18" s="2"/>
      <c r="S18" s="57"/>
    </row>
    <row r="19" spans="1:24" ht="39" customHeight="1" x14ac:dyDescent="0.4">
      <c r="B19" s="96"/>
      <c r="C19" s="5"/>
      <c r="D19" s="6"/>
      <c r="E19" s="24"/>
      <c r="G19" s="43" t="s">
        <v>51</v>
      </c>
      <c r="H19" s="43"/>
      <c r="I19" s="43"/>
      <c r="J19" s="43"/>
      <c r="K19" s="43"/>
      <c r="L19" s="153" t="s">
        <v>49</v>
      </c>
      <c r="N19" s="25"/>
      <c r="P19" s="1"/>
      <c r="Q19" s="196" t="s">
        <v>186</v>
      </c>
      <c r="R19" s="196"/>
      <c r="S19" s="195"/>
      <c r="T19" s="200"/>
      <c r="U19" s="55"/>
    </row>
    <row r="20" spans="1:24" ht="25.5" customHeight="1" thickBot="1" x14ac:dyDescent="0.45">
      <c r="B20" s="153"/>
      <c r="C20" s="5"/>
      <c r="D20" s="6"/>
      <c r="E20" s="54" t="s">
        <v>15</v>
      </c>
      <c r="G20" s="153"/>
      <c r="H20" s="54" t="s">
        <v>79</v>
      </c>
      <c r="I20" s="153"/>
      <c r="J20" s="153"/>
      <c r="K20" s="153"/>
      <c r="L20" s="54" t="s">
        <v>79</v>
      </c>
      <c r="N20" s="25"/>
      <c r="P20" s="1"/>
      <c r="Q20" s="5"/>
      <c r="R20" s="54" t="s">
        <v>79</v>
      </c>
      <c r="S20" s="38"/>
      <c r="T20" s="200"/>
      <c r="U20" s="55"/>
    </row>
    <row r="21" spans="1:24" ht="62.25" customHeight="1" thickBot="1" x14ac:dyDescent="0.45">
      <c r="B21" s="80" t="s">
        <v>10</v>
      </c>
      <c r="C21" s="182" t="s">
        <v>189</v>
      </c>
      <c r="D21" s="181" t="s">
        <v>2</v>
      </c>
      <c r="E21" s="26"/>
      <c r="F21" s="27" t="s">
        <v>3</v>
      </c>
      <c r="G21" s="28" t="s">
        <v>122</v>
      </c>
      <c r="H21" s="139">
        <f>C16</f>
        <v>44582</v>
      </c>
      <c r="I21" s="30" t="s">
        <v>8</v>
      </c>
      <c r="J21" s="30"/>
      <c r="K21" s="31"/>
      <c r="L21" s="64" t="str">
        <f>IF(E21="","",ROUNDUP(IF(E21/H21&gt;250000,100000,IF(E21/H21&gt;75000,E21/H21*0.4,30000)),-3))</f>
        <v/>
      </c>
      <c r="M21" s="5" t="s">
        <v>3</v>
      </c>
      <c r="N21" s="5"/>
      <c r="O21" s="5"/>
      <c r="P21" s="1"/>
      <c r="Q21" s="5" t="s">
        <v>32</v>
      </c>
      <c r="R21" s="65" t="str">
        <f>IF(E21="","",L21*C8)</f>
        <v/>
      </c>
      <c r="S21" s="63" t="s">
        <v>3</v>
      </c>
      <c r="T21" s="156"/>
      <c r="U21" s="55"/>
    </row>
    <row r="22" spans="1:24" s="3" customFormat="1" ht="30" customHeight="1" x14ac:dyDescent="0.4">
      <c r="A22" s="4"/>
      <c r="B22" s="9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1"/>
      <c r="Q22" s="2"/>
      <c r="S22" s="57"/>
    </row>
    <row r="23" spans="1:24" s="3" customFormat="1" ht="30" customHeight="1" x14ac:dyDescent="0.4">
      <c r="A23" s="4"/>
      <c r="B23" s="95" t="s">
        <v>144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1"/>
      <c r="Q23" s="2"/>
      <c r="S23" s="57"/>
    </row>
    <row r="24" spans="1:24" ht="36.75" customHeight="1" x14ac:dyDescent="0.4">
      <c r="B24" s="153"/>
      <c r="D24" s="151"/>
      <c r="E24" s="55"/>
      <c r="L24" s="55"/>
      <c r="S24" s="55"/>
    </row>
    <row r="25" spans="1:24" ht="39" customHeight="1" x14ac:dyDescent="0.4">
      <c r="B25" s="96"/>
      <c r="C25" s="5"/>
      <c r="D25" s="6"/>
      <c r="E25" s="24"/>
      <c r="G25" s="43" t="s">
        <v>51</v>
      </c>
      <c r="H25" s="43"/>
      <c r="I25" s="43"/>
      <c r="J25" s="43"/>
      <c r="K25" s="43"/>
      <c r="L25" s="153" t="s">
        <v>49</v>
      </c>
      <c r="N25" s="25"/>
      <c r="P25" s="25"/>
      <c r="Q25" s="196" t="s">
        <v>187</v>
      </c>
      <c r="R25" s="201"/>
      <c r="S25" s="201"/>
      <c r="T25" s="84"/>
      <c r="U25" s="152"/>
      <c r="W25" s="154" t="s">
        <v>147</v>
      </c>
      <c r="X25" s="158"/>
    </row>
    <row r="26" spans="1:24" ht="25.5" customHeight="1" thickBot="1" x14ac:dyDescent="0.45">
      <c r="B26" s="153"/>
      <c r="C26" s="5"/>
      <c r="D26" s="6"/>
      <c r="E26" s="54" t="s">
        <v>79</v>
      </c>
      <c r="G26" s="153"/>
      <c r="H26" s="54"/>
      <c r="I26" s="153"/>
      <c r="J26" s="153"/>
      <c r="K26" s="153"/>
      <c r="L26" s="54" t="s">
        <v>79</v>
      </c>
      <c r="N26" s="25"/>
      <c r="P26" s="25"/>
      <c r="R26" s="54" t="s">
        <v>79</v>
      </c>
      <c r="T26" s="38"/>
      <c r="U26" s="58"/>
      <c r="W26" s="54" t="s">
        <v>79</v>
      </c>
      <c r="X26" s="158"/>
    </row>
    <row r="27" spans="1:24" ht="62.25" customHeight="1" thickBot="1" x14ac:dyDescent="0.45">
      <c r="B27" s="80" t="s">
        <v>10</v>
      </c>
      <c r="C27" s="182" t="s">
        <v>189</v>
      </c>
      <c r="D27" s="168" t="s">
        <v>2</v>
      </c>
      <c r="E27" s="183">
        <f>E21</f>
        <v>0</v>
      </c>
      <c r="F27" s="27" t="s">
        <v>3</v>
      </c>
      <c r="G27" s="28" t="s">
        <v>122</v>
      </c>
      <c r="H27" s="139">
        <f>C16</f>
        <v>44582</v>
      </c>
      <c r="I27" s="30" t="s">
        <v>8</v>
      </c>
      <c r="J27" s="30"/>
      <c r="K27" s="31"/>
      <c r="L27" s="64">
        <f>IF(E27="","",ROUNDUP(IF(E27/H27&gt;250000,75000,IF(E27/H27&gt;83333,E27/H27*0.3,25000)),-3))</f>
        <v>25000</v>
      </c>
      <c r="M27" s="5" t="s">
        <v>3</v>
      </c>
      <c r="N27" s="5"/>
      <c r="O27" s="5"/>
      <c r="P27" s="1"/>
      <c r="Q27" s="5" t="s">
        <v>33</v>
      </c>
      <c r="R27" s="65">
        <f>IF(E27="","",L27*C9)</f>
        <v>0</v>
      </c>
      <c r="S27" s="63" t="s">
        <v>3</v>
      </c>
      <c r="U27" s="27"/>
      <c r="V27" s="174" t="s">
        <v>146</v>
      </c>
      <c r="W27" s="172">
        <f>SUM(R21,R27)</f>
        <v>0</v>
      </c>
      <c r="X27" s="63" t="s">
        <v>3</v>
      </c>
    </row>
    <row r="28" spans="1:24" ht="36.75" customHeight="1" x14ac:dyDescent="0.4">
      <c r="B28" s="153"/>
      <c r="S28" s="55"/>
    </row>
    <row r="29" spans="1:24" ht="36.75" customHeight="1" x14ac:dyDescent="0.4">
      <c r="B29" s="153"/>
      <c r="S29" s="55"/>
    </row>
    <row r="30" spans="1:24" ht="36.75" customHeight="1" x14ac:dyDescent="0.4">
      <c r="B30" s="153"/>
      <c r="S30" s="55"/>
    </row>
    <row r="31" spans="1:24" ht="36.75" customHeight="1" x14ac:dyDescent="0.4">
      <c r="B31" s="153"/>
      <c r="S31" s="55"/>
    </row>
    <row r="32" spans="1:24" ht="106.5" customHeight="1" x14ac:dyDescent="0.4">
      <c r="B32" s="153"/>
      <c r="S32" s="55"/>
    </row>
  </sheetData>
  <protectedRanges>
    <protectedRange sqref="E21" name="範囲1_1_1"/>
    <protectedRange sqref="E27" name="範囲1_1_2"/>
  </protectedRanges>
  <mergeCells count="7">
    <mergeCell ref="Q25:S25"/>
    <mergeCell ref="B4:H4"/>
    <mergeCell ref="Q19:S19"/>
    <mergeCell ref="T19:T20"/>
    <mergeCell ref="A1:Y1"/>
    <mergeCell ref="B2:Y2"/>
    <mergeCell ref="B3:Y3"/>
  </mergeCells>
  <phoneticPr fontId="2"/>
  <dataValidations count="2">
    <dataValidation allowBlank="1" showErrorMessage="1" sqref="I21:J21 I27:J27"/>
    <dataValidation type="date" allowBlank="1" showInputMessage="1" showErrorMessage="1" errorTitle="エラー" error="2021/1/22～2021/11/23の間で入力して下さい" sqref="C14">
      <formula1>44218</formula1>
      <formula2>44523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topLeftCell="A4" zoomScale="55" zoomScaleNormal="60" zoomScaleSheetLayoutView="55" zoomScalePageLayoutView="40" workbookViewId="0">
      <selection activeCell="K12" sqref="K12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8" t="s">
        <v>128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8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8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28" s="3" customFormat="1" ht="40.5" customHeight="1" x14ac:dyDescent="0.4">
      <c r="A4" s="2"/>
      <c r="B4" s="193" t="s">
        <v>129</v>
      </c>
      <c r="C4" s="193"/>
      <c r="D4" s="193"/>
      <c r="E4" s="193"/>
      <c r="F4" s="193"/>
      <c r="G4" s="193"/>
      <c r="H4" s="193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30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44218</v>
      </c>
      <c r="D10" s="99" t="s">
        <v>85</v>
      </c>
      <c r="E10" s="131" t="s">
        <v>118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18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26" t="s">
        <v>49</v>
      </c>
      <c r="N15" s="25"/>
      <c r="P15" s="25"/>
      <c r="R15" s="196" t="s">
        <v>53</v>
      </c>
      <c r="S15" s="196"/>
      <c r="T15" s="195"/>
      <c r="U15" s="127"/>
      <c r="V15" s="200" t="s">
        <v>25</v>
      </c>
      <c r="W15" s="200"/>
      <c r="X15" s="200"/>
      <c r="Y15" s="195" t="s">
        <v>38</v>
      </c>
      <c r="Z15" s="195"/>
      <c r="AA15" s="195"/>
      <c r="AB15" s="55"/>
    </row>
    <row r="16" spans="1:28" ht="25.5" customHeight="1" thickBot="1" x14ac:dyDescent="0.45">
      <c r="B16" s="126"/>
      <c r="C16" s="5"/>
      <c r="D16" s="6"/>
      <c r="E16" s="24" t="s">
        <v>15</v>
      </c>
      <c r="G16" s="126"/>
      <c r="H16" s="54" t="s">
        <v>79</v>
      </c>
      <c r="I16" s="126"/>
      <c r="J16" s="126"/>
      <c r="K16" s="126"/>
      <c r="L16" s="54" t="s">
        <v>79</v>
      </c>
      <c r="N16" s="25"/>
      <c r="P16" s="25"/>
      <c r="S16" s="54" t="s">
        <v>79</v>
      </c>
      <c r="T16" s="38"/>
      <c r="U16" s="58"/>
      <c r="V16" s="200"/>
      <c r="W16" s="200"/>
      <c r="X16" s="200"/>
      <c r="Y16" s="195"/>
      <c r="Z16" s="195"/>
      <c r="AA16" s="195"/>
      <c r="AB16" s="55"/>
    </row>
    <row r="17" spans="1:28" ht="62.25" customHeight="1" thickBot="1" x14ac:dyDescent="0.45">
      <c r="B17" s="123" t="s">
        <v>10</v>
      </c>
      <c r="C17" s="83" t="s">
        <v>126</v>
      </c>
      <c r="D17" s="17" t="s">
        <v>2</v>
      </c>
      <c r="E17" s="26">
        <v>32760000</v>
      </c>
      <c r="F17" s="27" t="s">
        <v>3</v>
      </c>
      <c r="G17" s="28" t="s">
        <v>122</v>
      </c>
      <c r="H17" s="139">
        <f>C13</f>
        <v>364</v>
      </c>
      <c r="I17" s="30" t="s">
        <v>8</v>
      </c>
      <c r="J17" s="30"/>
      <c r="K17" s="31"/>
      <c r="L17" s="64">
        <f>IF(E17="","",ROUNDUP(IF(E17/H17&gt;250000,75000,IF(E17/H17&gt;83333,E17/H17*0.3,25000)),-3))</f>
        <v>27000</v>
      </c>
      <c r="M17" s="5" t="s">
        <v>3</v>
      </c>
      <c r="N17" s="5"/>
      <c r="O17" s="5"/>
      <c r="R17" s="5" t="s">
        <v>32</v>
      </c>
      <c r="S17" s="65">
        <f>IF(E17="","",L17*C8)</f>
        <v>648000</v>
      </c>
      <c r="T17" s="63" t="s">
        <v>3</v>
      </c>
      <c r="U17" s="27"/>
      <c r="V17" s="197" t="s">
        <v>26</v>
      </c>
      <c r="W17" s="197"/>
      <c r="X17" s="197"/>
      <c r="Y17" s="198" t="s">
        <v>17</v>
      </c>
      <c r="Z17" s="198"/>
      <c r="AA17" s="198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197"/>
      <c r="W18" s="197"/>
      <c r="X18" s="197"/>
      <c r="Y18" s="195" t="s">
        <v>38</v>
      </c>
      <c r="Z18" s="199"/>
      <c r="AA18" s="199"/>
      <c r="AB18" s="55"/>
    </row>
    <row r="19" spans="1:28" ht="36.75" customHeight="1" x14ac:dyDescent="0.4">
      <c r="B19" s="193" t="s">
        <v>130</v>
      </c>
      <c r="C19" s="193"/>
      <c r="D19" s="193"/>
      <c r="E19" s="193"/>
      <c r="F19" s="193"/>
      <c r="G19" s="193"/>
      <c r="H19" s="193"/>
      <c r="U19" s="55"/>
      <c r="V19" s="55"/>
      <c r="W19" s="55"/>
      <c r="X19" s="55"/>
      <c r="Y19" s="194"/>
      <c r="Z19" s="194"/>
      <c r="AA19" s="194"/>
      <c r="AB19" s="55"/>
    </row>
    <row r="20" spans="1:28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1"/>
      <c r="S20" s="2"/>
      <c r="U20" s="57"/>
      <c r="V20" s="57"/>
      <c r="W20" s="58"/>
      <c r="X20" s="58"/>
      <c r="Y20" s="130"/>
      <c r="Z20" s="130"/>
      <c r="AA20" s="130"/>
      <c r="AB20" s="57"/>
    </row>
    <row r="21" spans="1:28" s="3" customFormat="1" ht="30" customHeight="1" x14ac:dyDescent="0.4">
      <c r="A21" s="4"/>
      <c r="B21" s="4" t="s">
        <v>82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/>
      <c r="C22" s="54" t="s">
        <v>84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97" t="s">
        <v>83</v>
      </c>
      <c r="C23" s="100">
        <v>24</v>
      </c>
      <c r="D23" s="99" t="s">
        <v>85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30" customHeight="1" x14ac:dyDescent="0.4">
      <c r="A24" s="4"/>
      <c r="B24" s="4"/>
      <c r="C24" s="24" t="s">
        <v>15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97" t="s">
        <v>127</v>
      </c>
      <c r="C25" s="132">
        <v>44218</v>
      </c>
      <c r="D25" s="99" t="s">
        <v>85</v>
      </c>
      <c r="E25" s="131" t="s">
        <v>118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134" t="s">
        <v>105</v>
      </c>
      <c r="C26" s="135">
        <v>44581</v>
      </c>
      <c r="D26" s="99" t="s">
        <v>85</v>
      </c>
      <c r="E26" s="131" t="s">
        <v>106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97" t="s">
        <v>104</v>
      </c>
      <c r="C28" s="137">
        <f>DATEDIF(C25,C26,"D")+1</f>
        <v>364</v>
      </c>
      <c r="D28" s="99" t="s">
        <v>85</v>
      </c>
      <c r="E28" s="131" t="s">
        <v>109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18.75" customHeight="1" x14ac:dyDescent="0.4">
      <c r="A29" s="4"/>
      <c r="B29" s="133"/>
      <c r="C29" s="140"/>
      <c r="D29" s="99"/>
      <c r="E29" s="1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ht="39" customHeight="1" x14ac:dyDescent="0.4">
      <c r="B30" s="96" t="s">
        <v>89</v>
      </c>
      <c r="C30" s="5"/>
      <c r="D30" s="6"/>
      <c r="E30" s="24"/>
      <c r="G30" s="43" t="s">
        <v>51</v>
      </c>
      <c r="H30" s="43"/>
      <c r="I30" s="43"/>
      <c r="J30" s="43"/>
      <c r="K30" s="43"/>
      <c r="L30" s="126" t="s">
        <v>49</v>
      </c>
      <c r="N30" s="25"/>
      <c r="P30" s="25"/>
      <c r="R30" s="196" t="s">
        <v>53</v>
      </c>
      <c r="S30" s="196"/>
      <c r="T30" s="195"/>
      <c r="U30" s="127"/>
      <c r="V30" s="200" t="s">
        <v>25</v>
      </c>
      <c r="W30" s="200"/>
      <c r="X30" s="200"/>
      <c r="Y30" s="195" t="s">
        <v>38</v>
      </c>
      <c r="Z30" s="195"/>
      <c r="AA30" s="195"/>
      <c r="AB30" s="55"/>
    </row>
    <row r="31" spans="1:28" ht="25.5" customHeight="1" thickBot="1" x14ac:dyDescent="0.45">
      <c r="B31" s="126"/>
      <c r="C31" s="5"/>
      <c r="D31" s="6"/>
      <c r="E31" s="24" t="s">
        <v>15</v>
      </c>
      <c r="G31" s="126"/>
      <c r="H31" s="54" t="s">
        <v>79</v>
      </c>
      <c r="I31" s="126"/>
      <c r="J31" s="126"/>
      <c r="K31" s="126"/>
      <c r="L31" s="54" t="s">
        <v>79</v>
      </c>
      <c r="N31" s="25"/>
      <c r="P31" s="25"/>
      <c r="S31" s="54" t="s">
        <v>79</v>
      </c>
      <c r="T31" s="38"/>
      <c r="U31" s="58"/>
      <c r="V31" s="200"/>
      <c r="W31" s="200"/>
      <c r="X31" s="200"/>
      <c r="Y31" s="195"/>
      <c r="Z31" s="195"/>
      <c r="AA31" s="195"/>
      <c r="AB31" s="55"/>
    </row>
    <row r="32" spans="1:28" ht="62.25" customHeight="1" thickBot="1" x14ac:dyDescent="0.45">
      <c r="B32" s="123" t="s">
        <v>10</v>
      </c>
      <c r="C32" s="83" t="s">
        <v>126</v>
      </c>
      <c r="D32" s="17" t="s">
        <v>2</v>
      </c>
      <c r="E32" s="26">
        <v>32760000</v>
      </c>
      <c r="F32" s="27" t="s">
        <v>3</v>
      </c>
      <c r="G32" s="28" t="s">
        <v>120</v>
      </c>
      <c r="H32" s="139">
        <f>C28</f>
        <v>364</v>
      </c>
      <c r="I32" s="30" t="s">
        <v>8</v>
      </c>
      <c r="J32" s="30"/>
      <c r="K32" s="31"/>
      <c r="L32" s="64">
        <f>IF(E32="","",ROUNDUP(IF(E32/H32&gt;250000,100000,IF(E32/H32&gt;75000,E32/H32*0.4,30000)),-3))</f>
        <v>36000</v>
      </c>
      <c r="M32" s="5" t="s">
        <v>3</v>
      </c>
      <c r="N32" s="5"/>
      <c r="O32" s="5"/>
      <c r="R32" s="5" t="s">
        <v>32</v>
      </c>
      <c r="S32" s="65">
        <f>IF(E32="","",L32*C23)</f>
        <v>864000</v>
      </c>
      <c r="T32" s="63" t="s">
        <v>3</v>
      </c>
      <c r="U32" s="27"/>
      <c r="V32" s="197" t="s">
        <v>26</v>
      </c>
      <c r="W32" s="197"/>
      <c r="X32" s="197"/>
      <c r="Y32" s="198" t="s">
        <v>17</v>
      </c>
      <c r="Z32" s="198"/>
      <c r="AA32" s="198"/>
      <c r="AB32" s="55"/>
    </row>
    <row r="33" spans="2:28" ht="20.25" customHeight="1" x14ac:dyDescent="0.4">
      <c r="B33" s="19"/>
      <c r="C33" s="16"/>
      <c r="D33" s="128"/>
      <c r="E33" s="119"/>
      <c r="F33" s="27"/>
      <c r="G33" s="35"/>
      <c r="H33" s="31"/>
      <c r="I33" s="31"/>
      <c r="J33" s="31"/>
      <c r="K33" s="31"/>
      <c r="L33" s="120"/>
      <c r="M33" s="5"/>
      <c r="N33" s="5"/>
      <c r="O33" s="5"/>
      <c r="S33" s="126"/>
      <c r="U33" s="55"/>
      <c r="V33" s="197"/>
      <c r="W33" s="197"/>
      <c r="X33" s="197"/>
      <c r="Y33" s="195" t="s">
        <v>38</v>
      </c>
      <c r="Z33" s="199"/>
      <c r="AA33" s="199"/>
      <c r="AB33" s="55"/>
    </row>
    <row r="34" spans="2:28" ht="36.75" customHeight="1" x14ac:dyDescent="0.4">
      <c r="B34" s="126"/>
      <c r="D34" s="125"/>
      <c r="E34" s="55"/>
      <c r="L34" s="55"/>
      <c r="U34" s="55"/>
      <c r="V34" s="55"/>
      <c r="W34" s="55"/>
      <c r="X34" s="55"/>
      <c r="Y34" s="194"/>
      <c r="Z34" s="194"/>
      <c r="AA34" s="194"/>
      <c r="AB34" s="55"/>
    </row>
    <row r="35" spans="2:28" ht="36.75" customHeight="1" x14ac:dyDescent="0.4">
      <c r="B35" s="126"/>
      <c r="U35" s="55"/>
      <c r="V35" s="55"/>
      <c r="W35" s="55"/>
      <c r="X35" s="55"/>
      <c r="Y35" s="194"/>
      <c r="Z35" s="194"/>
      <c r="AA35" s="194"/>
      <c r="AB35" s="55"/>
    </row>
    <row r="36" spans="2:28" ht="36.75" customHeight="1" x14ac:dyDescent="0.4">
      <c r="B36" s="126"/>
      <c r="U36" s="55"/>
      <c r="V36" s="55"/>
      <c r="W36" s="55"/>
      <c r="X36" s="55"/>
      <c r="Y36" s="194"/>
      <c r="Z36" s="194"/>
      <c r="AA36" s="194"/>
      <c r="AB36" s="55"/>
    </row>
    <row r="37" spans="2:28" ht="36.75" customHeight="1" x14ac:dyDescent="0.4">
      <c r="B37" s="126"/>
      <c r="U37" s="55"/>
      <c r="V37" s="55"/>
      <c r="W37" s="55"/>
      <c r="X37" s="55"/>
      <c r="Y37" s="194"/>
      <c r="Z37" s="194"/>
      <c r="AA37" s="194"/>
      <c r="AB37" s="55"/>
    </row>
    <row r="38" spans="2:28" ht="36.75" customHeight="1" x14ac:dyDescent="0.4">
      <c r="B38" s="126"/>
      <c r="U38" s="55"/>
      <c r="V38" s="55"/>
      <c r="W38" s="55"/>
      <c r="X38" s="55"/>
      <c r="Y38" s="194"/>
      <c r="Z38" s="194"/>
      <c r="AA38" s="194"/>
      <c r="AB38" s="55"/>
    </row>
    <row r="39" spans="2:28" ht="106.5" customHeight="1" x14ac:dyDescent="0.4">
      <c r="B39" s="126"/>
      <c r="U39" s="55"/>
      <c r="V39" s="55"/>
      <c r="W39" s="59"/>
      <c r="X39" s="55"/>
      <c r="Y39" s="194"/>
      <c r="Z39" s="194"/>
      <c r="AA39" s="194"/>
      <c r="AB39" s="55"/>
    </row>
  </sheetData>
  <protectedRanges>
    <protectedRange sqref="E32:E33 E17:E18" name="範囲1_1"/>
  </protectedRanges>
  <mergeCells count="26">
    <mergeCell ref="A1:AA1"/>
    <mergeCell ref="B2:AA2"/>
    <mergeCell ref="B3:AA3"/>
    <mergeCell ref="B4:H4"/>
    <mergeCell ref="R15:T15"/>
    <mergeCell ref="V15:X16"/>
    <mergeCell ref="Y15:AA16"/>
    <mergeCell ref="V17:X17"/>
    <mergeCell ref="Y17:AA17"/>
    <mergeCell ref="V18:X18"/>
    <mergeCell ref="Y18:AA18"/>
    <mergeCell ref="B19:H19"/>
    <mergeCell ref="Y19:AA19"/>
    <mergeCell ref="R30:T30"/>
    <mergeCell ref="V30:X31"/>
    <mergeCell ref="Y30:AA31"/>
    <mergeCell ref="V32:X32"/>
    <mergeCell ref="Y32:AA32"/>
    <mergeCell ref="Y38:AA38"/>
    <mergeCell ref="Y39:AA39"/>
    <mergeCell ref="V33:X33"/>
    <mergeCell ref="Y33:AA33"/>
    <mergeCell ref="Y34:AA34"/>
    <mergeCell ref="Y35:AA35"/>
    <mergeCell ref="Y36:AA36"/>
    <mergeCell ref="Y37:AA37"/>
  </mergeCells>
  <phoneticPr fontId="2"/>
  <dataValidations count="2">
    <dataValidation allowBlank="1" showErrorMessage="1" sqref="I17:J17 I32:J32"/>
    <dataValidation type="list" allowBlank="1" showInputMessage="1" showErrorMessage="1" sqref="C8 C23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view="pageBreakPreview" zoomScale="55" zoomScaleNormal="60" zoomScaleSheetLayoutView="55" zoomScalePageLayoutView="40" workbookViewId="0">
      <selection activeCell="A2" sqref="A2"/>
    </sheetView>
  </sheetViews>
  <sheetFormatPr defaultRowHeight="21" x14ac:dyDescent="0.4"/>
  <cols>
    <col min="1" max="1" width="1.5" style="1" customWidth="1"/>
    <col min="2" max="2" width="28.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23.625" style="1" bestFit="1" customWidth="1"/>
    <col min="16" max="16" width="4.75" style="5" customWidth="1"/>
    <col min="17" max="17" width="17.375" style="1" customWidth="1"/>
    <col min="18" max="18" width="9.75" style="1" customWidth="1"/>
    <col min="19" max="21" width="9" style="1"/>
    <col min="22" max="22" width="20.125" style="1" customWidth="1"/>
    <col min="23" max="16384" width="9" style="1"/>
  </cols>
  <sheetData>
    <row r="1" spans="1:20" ht="41.25" customHeight="1" x14ac:dyDescent="0.4">
      <c r="A1" s="188" t="s">
        <v>205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20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20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20" s="3" customFormat="1" ht="40.5" customHeight="1" x14ac:dyDescent="0.4">
      <c r="A4" s="2"/>
      <c r="B4" s="193" t="s">
        <v>181</v>
      </c>
      <c r="C4" s="193"/>
      <c r="D4" s="193"/>
      <c r="E4" s="193"/>
      <c r="F4" s="193"/>
      <c r="G4" s="193"/>
      <c r="H4" s="193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20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R5" s="57"/>
    </row>
    <row r="6" spans="1:20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R6" s="57"/>
    </row>
    <row r="7" spans="1:20" s="3" customFormat="1" ht="30" customHeight="1" x14ac:dyDescent="0.4">
      <c r="A7" s="4"/>
      <c r="B7" s="4"/>
      <c r="C7" s="54" t="s">
        <v>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R7" s="57"/>
    </row>
    <row r="8" spans="1:20" s="3" customFormat="1" ht="42" x14ac:dyDescent="0.4">
      <c r="A8" s="4"/>
      <c r="B8" s="162" t="s">
        <v>184</v>
      </c>
      <c r="C8" s="165"/>
      <c r="D8" s="99" t="s">
        <v>85</v>
      </c>
      <c r="E8" s="180" t="s">
        <v>167</v>
      </c>
      <c r="F8" s="2"/>
      <c r="G8" s="2"/>
      <c r="H8" s="2"/>
      <c r="I8" s="2"/>
      <c r="J8" s="2"/>
      <c r="K8" s="2"/>
      <c r="L8" s="2"/>
      <c r="M8" s="2"/>
      <c r="N8" s="2"/>
      <c r="O8" s="2"/>
      <c r="P8" s="51"/>
      <c r="R8" s="57"/>
    </row>
    <row r="9" spans="1:20" s="3" customFormat="1" ht="42" x14ac:dyDescent="0.4">
      <c r="A9" s="4"/>
      <c r="B9" s="162" t="s">
        <v>185</v>
      </c>
      <c r="C9" s="166"/>
      <c r="D9" s="99" t="s">
        <v>85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R9" s="57"/>
    </row>
    <row r="10" spans="1:20" s="3" customFormat="1" ht="42" x14ac:dyDescent="0.4">
      <c r="A10" s="4"/>
      <c r="B10" s="162" t="s">
        <v>158</v>
      </c>
      <c r="C10" s="167">
        <f>SUM(C8:C9)</f>
        <v>0</v>
      </c>
      <c r="D10" s="99" t="s">
        <v>85</v>
      </c>
      <c r="E10" s="163" t="s">
        <v>140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R10" s="57"/>
    </row>
    <row r="11" spans="1:20" s="3" customFormat="1" ht="30" customHeight="1" x14ac:dyDescent="0.4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R11" s="57"/>
    </row>
    <row r="12" spans="1:20" s="3" customFormat="1" ht="30" customHeight="1" x14ac:dyDescent="0.4">
      <c r="A12" s="4"/>
      <c r="B12" s="95" t="s">
        <v>164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R12" s="57"/>
    </row>
    <row r="13" spans="1:20" s="3" customFormat="1" ht="30" customHeight="1" x14ac:dyDescent="0.4">
      <c r="A13" s="4"/>
      <c r="B13" s="4"/>
      <c r="C13" s="54" t="s">
        <v>15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R13" s="57"/>
    </row>
    <row r="14" spans="1:20" s="3" customFormat="1" ht="30" customHeight="1" x14ac:dyDescent="0.4">
      <c r="A14" s="4"/>
      <c r="B14" s="97" t="s">
        <v>127</v>
      </c>
      <c r="C14" s="132"/>
      <c r="D14" s="99" t="s">
        <v>85</v>
      </c>
      <c r="E14" s="131" t="s">
        <v>196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S14" s="58"/>
      <c r="T14" s="57"/>
    </row>
    <row r="15" spans="1:20" s="3" customFormat="1" ht="30" customHeight="1" x14ac:dyDescent="0.4">
      <c r="A15" s="4"/>
      <c r="B15" s="134" t="s">
        <v>105</v>
      </c>
      <c r="C15" s="135">
        <v>44581</v>
      </c>
      <c r="D15" s="99" t="s">
        <v>85</v>
      </c>
      <c r="E15" s="131" t="s">
        <v>106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S15" s="58"/>
      <c r="T15" s="57"/>
    </row>
    <row r="16" spans="1:20" s="3" customFormat="1" ht="33.75" customHeight="1" x14ac:dyDescent="0.4">
      <c r="A16" s="4"/>
      <c r="B16" s="97" t="s">
        <v>104</v>
      </c>
      <c r="C16" s="137">
        <f>DATEDIF(C14,C15,"D")+1</f>
        <v>44582</v>
      </c>
      <c r="D16" s="99" t="s">
        <v>85</v>
      </c>
      <c r="E16" s="131" t="s">
        <v>197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58"/>
      <c r="T16" s="57"/>
    </row>
    <row r="17" spans="1:19" s="3" customFormat="1" ht="30" customHeight="1" x14ac:dyDescent="0.4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R17" s="57"/>
    </row>
    <row r="18" spans="1:19" ht="42" customHeight="1" x14ac:dyDescent="0.4">
      <c r="B18" s="95" t="s">
        <v>145</v>
      </c>
      <c r="C18" s="27"/>
      <c r="D18" s="6"/>
      <c r="E18" s="152" t="s">
        <v>73</v>
      </c>
      <c r="H18" s="42"/>
      <c r="I18" s="42"/>
      <c r="K18" s="154" t="s">
        <v>186</v>
      </c>
      <c r="L18" s="84"/>
      <c r="M18" s="84"/>
      <c r="P18" s="152"/>
      <c r="Q18" s="152"/>
      <c r="R18" s="152"/>
      <c r="S18" s="55"/>
    </row>
    <row r="19" spans="1:19" ht="33.75" customHeight="1" thickBot="1" x14ac:dyDescent="0.45">
      <c r="B19" s="82"/>
      <c r="C19" s="58"/>
      <c r="D19" s="156"/>
      <c r="E19" s="54" t="s">
        <v>93</v>
      </c>
      <c r="F19" s="5"/>
      <c r="G19" s="27"/>
      <c r="H19" s="31"/>
      <c r="I19" s="31"/>
      <c r="J19" s="6"/>
      <c r="K19" s="54" t="s">
        <v>79</v>
      </c>
      <c r="P19" s="55"/>
      <c r="Q19" s="158"/>
      <c r="R19" s="158"/>
      <c r="S19" s="55"/>
    </row>
    <row r="20" spans="1:19" ht="90" customHeight="1" thickBot="1" x14ac:dyDescent="0.45">
      <c r="B20" s="176"/>
      <c r="C20" s="177"/>
      <c r="D20" s="178"/>
      <c r="E20" s="64">
        <v>30000</v>
      </c>
      <c r="F20" s="5" t="s">
        <v>3</v>
      </c>
      <c r="G20" s="27"/>
      <c r="H20" s="37"/>
      <c r="J20" s="169" t="s">
        <v>32</v>
      </c>
      <c r="K20" s="65">
        <f>IF(E20="","",E20*C8)</f>
        <v>0</v>
      </c>
      <c r="L20" s="63" t="s">
        <v>3</v>
      </c>
      <c r="M20" s="27"/>
      <c r="P20" s="27"/>
      <c r="Q20" s="159"/>
      <c r="R20" s="159"/>
      <c r="S20" s="55"/>
    </row>
    <row r="21" spans="1:19" ht="21" customHeight="1" x14ac:dyDescent="0.4">
      <c r="D21" s="9"/>
      <c r="E21" s="41"/>
      <c r="J21" s="54"/>
      <c r="K21" s="92"/>
      <c r="L21" s="84"/>
      <c r="M21" s="84"/>
      <c r="P21" s="152"/>
      <c r="Q21" s="158"/>
      <c r="R21" s="158"/>
      <c r="S21" s="55"/>
    </row>
    <row r="22" spans="1:19" s="101" customFormat="1" ht="9" customHeight="1" x14ac:dyDescent="0.4">
      <c r="B22" s="102"/>
      <c r="D22" s="103"/>
      <c r="E22" s="102"/>
      <c r="J22" s="104"/>
      <c r="K22" s="105"/>
      <c r="L22" s="106"/>
      <c r="M22" s="106"/>
      <c r="P22" s="107"/>
      <c r="Q22" s="158"/>
      <c r="R22" s="158"/>
      <c r="S22" s="62"/>
    </row>
    <row r="23" spans="1:19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51"/>
      <c r="K23" s="2"/>
      <c r="P23" s="57"/>
      <c r="Q23" s="160"/>
      <c r="R23" s="160"/>
      <c r="S23" s="57"/>
    </row>
    <row r="24" spans="1:19" ht="42" customHeight="1" x14ac:dyDescent="0.4">
      <c r="B24" s="95" t="s">
        <v>144</v>
      </c>
      <c r="C24" s="27"/>
      <c r="D24" s="6"/>
      <c r="E24" s="152" t="s">
        <v>73</v>
      </c>
      <c r="H24" s="42"/>
      <c r="I24" s="42"/>
      <c r="K24" s="154" t="s">
        <v>187</v>
      </c>
      <c r="L24" s="84"/>
      <c r="M24" s="84"/>
      <c r="O24" s="154" t="s">
        <v>147</v>
      </c>
      <c r="P24" s="158"/>
      <c r="Q24" s="152"/>
      <c r="R24" s="152"/>
      <c r="S24" s="55"/>
    </row>
    <row r="25" spans="1:19" ht="33.75" customHeight="1" thickBot="1" x14ac:dyDescent="0.45">
      <c r="B25" s="82"/>
      <c r="C25" s="58"/>
      <c r="D25" s="156"/>
      <c r="E25" s="54" t="s">
        <v>93</v>
      </c>
      <c r="F25" s="5"/>
      <c r="G25" s="27"/>
      <c r="H25" s="31"/>
      <c r="I25" s="31"/>
      <c r="J25" s="6"/>
      <c r="K25" s="54" t="s">
        <v>79</v>
      </c>
      <c r="O25" s="54" t="s">
        <v>79</v>
      </c>
      <c r="P25" s="158"/>
      <c r="Q25" s="158"/>
      <c r="R25" s="158"/>
      <c r="S25" s="55"/>
    </row>
    <row r="26" spans="1:19" ht="90" customHeight="1" thickBot="1" x14ac:dyDescent="0.45">
      <c r="B26" s="176"/>
      <c r="C26" s="177"/>
      <c r="D26" s="178"/>
      <c r="E26" s="64">
        <v>25000</v>
      </c>
      <c r="F26" s="5" t="s">
        <v>3</v>
      </c>
      <c r="G26" s="27"/>
      <c r="H26" s="37"/>
      <c r="J26" s="169" t="s">
        <v>33</v>
      </c>
      <c r="K26" s="65">
        <f>IF(E26="","",E26*C9)</f>
        <v>0</v>
      </c>
      <c r="L26" s="63" t="s">
        <v>3</v>
      </c>
      <c r="M26" s="27"/>
      <c r="N26" s="174" t="s">
        <v>146</v>
      </c>
      <c r="O26" s="172">
        <f>SUM(K20,K26)</f>
        <v>0</v>
      </c>
      <c r="P26" s="63" t="s">
        <v>3</v>
      </c>
      <c r="Q26" s="159"/>
      <c r="R26" s="159"/>
      <c r="S26" s="55"/>
    </row>
    <row r="27" spans="1:19" ht="36.75" customHeight="1" x14ac:dyDescent="0.4">
      <c r="B27" s="153"/>
      <c r="R27" s="55"/>
    </row>
    <row r="28" spans="1:19" ht="36.75" customHeight="1" x14ac:dyDescent="0.4">
      <c r="B28" s="153"/>
      <c r="R28" s="55"/>
    </row>
    <row r="29" spans="1:19" ht="106.5" customHeight="1" x14ac:dyDescent="0.4">
      <c r="B29" s="153"/>
      <c r="R29" s="55"/>
    </row>
  </sheetData>
  <mergeCells count="4">
    <mergeCell ref="A1:S1"/>
    <mergeCell ref="B2:R2"/>
    <mergeCell ref="B3:R3"/>
    <mergeCell ref="B4:H4"/>
  </mergeCells>
  <phoneticPr fontId="2"/>
  <dataValidations count="1">
    <dataValidation type="date" allowBlank="1" showInputMessage="1" showErrorMessage="1" errorTitle="エラー" error="2021/11/24～2022/1/20の間で入力して下さい" sqref="C14">
      <formula1>44524</formula1>
      <formula2>44581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topLeftCell="A22" zoomScale="55" zoomScaleNormal="60" zoomScaleSheetLayoutView="55" zoomScalePageLayoutView="40" workbookViewId="0">
      <selection activeCell="L37" sqref="L37"/>
    </sheetView>
  </sheetViews>
  <sheetFormatPr defaultRowHeight="21" x14ac:dyDescent="0.4"/>
  <cols>
    <col min="1" max="1" width="1.5" style="1" customWidth="1"/>
    <col min="2" max="2" width="20.125" style="41" customWidth="1"/>
    <col min="3" max="3" width="30.5" style="1" customWidth="1"/>
    <col min="4" max="4" width="4.375" style="54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31" style="1" bestFit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8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8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28" s="3" customFormat="1" ht="40.5" customHeight="1" x14ac:dyDescent="0.4">
      <c r="A4" s="2"/>
      <c r="B4" s="193" t="s">
        <v>132</v>
      </c>
      <c r="C4" s="193"/>
      <c r="D4" s="193"/>
      <c r="E4" s="193"/>
      <c r="F4" s="193"/>
      <c r="G4" s="193"/>
      <c r="H4" s="193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1"/>
      <c r="S5" s="2"/>
      <c r="U5" s="57"/>
      <c r="V5" s="57"/>
      <c r="W5" s="58"/>
      <c r="X5" s="58"/>
      <c r="Y5" s="130"/>
      <c r="Z5" s="130"/>
      <c r="AA5" s="130"/>
      <c r="AB5" s="57"/>
    </row>
    <row r="6" spans="1:28" s="3" customFormat="1" ht="30" customHeight="1" x14ac:dyDescent="0.4">
      <c r="A6" s="4"/>
      <c r="B6" s="4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1"/>
      <c r="S6" s="2"/>
      <c r="U6" s="57"/>
      <c r="V6" s="57"/>
      <c r="W6" s="58"/>
      <c r="X6" s="58"/>
      <c r="Y6" s="130"/>
      <c r="Z6" s="130"/>
      <c r="AA6" s="130"/>
      <c r="AB6" s="57"/>
    </row>
    <row r="7" spans="1:28" s="3" customFormat="1" ht="30" customHeight="1" x14ac:dyDescent="0.4">
      <c r="A7" s="4"/>
      <c r="B7" s="4"/>
      <c r="C7" s="54" t="s">
        <v>84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1"/>
      <c r="S7" s="2"/>
      <c r="U7" s="57"/>
      <c r="V7" s="57"/>
      <c r="W7" s="58"/>
      <c r="X7" s="58"/>
      <c r="Y7" s="130"/>
      <c r="Z7" s="130"/>
      <c r="AA7" s="130"/>
      <c r="AB7" s="57"/>
    </row>
    <row r="8" spans="1:28" s="3" customFormat="1" ht="30" customHeight="1" x14ac:dyDescent="0.4">
      <c r="A8" s="4"/>
      <c r="B8" s="97" t="s">
        <v>83</v>
      </c>
      <c r="C8" s="100">
        <v>24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1"/>
      <c r="S8" s="2"/>
      <c r="U8" s="57"/>
      <c r="V8" s="57"/>
      <c r="W8" s="58"/>
      <c r="X8" s="58"/>
      <c r="Y8" s="130"/>
      <c r="Z8" s="130"/>
      <c r="AA8" s="130"/>
      <c r="AB8" s="57"/>
    </row>
    <row r="9" spans="1:28" s="3" customFormat="1" ht="30" customHeight="1" x14ac:dyDescent="0.4">
      <c r="A9" s="4"/>
      <c r="B9" s="4"/>
      <c r="C9" s="24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1"/>
      <c r="S9" s="2"/>
      <c r="U9" s="57"/>
      <c r="V9" s="57"/>
      <c r="W9" s="58"/>
      <c r="X9" s="58"/>
      <c r="Y9" s="130"/>
      <c r="Z9" s="130"/>
      <c r="AA9" s="130"/>
      <c r="AB9" s="57"/>
    </row>
    <row r="10" spans="1:28" s="3" customFormat="1" ht="30" customHeight="1" x14ac:dyDescent="0.4">
      <c r="A10" s="4"/>
      <c r="B10" s="97" t="s">
        <v>127</v>
      </c>
      <c r="C10" s="132">
        <v>44553</v>
      </c>
      <c r="D10" s="99" t="s">
        <v>85</v>
      </c>
      <c r="E10" s="131" t="s">
        <v>117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/>
      <c r="S10" s="2"/>
      <c r="U10" s="57"/>
      <c r="V10" s="57"/>
      <c r="W10" s="58"/>
      <c r="X10" s="58"/>
      <c r="Y10" s="130"/>
      <c r="Z10" s="130"/>
      <c r="AA10" s="130"/>
      <c r="AB10" s="57"/>
    </row>
    <row r="11" spans="1:28" s="3" customFormat="1" ht="30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1"/>
      <c r="S11" s="2"/>
      <c r="U11" s="57"/>
      <c r="V11" s="57"/>
      <c r="W11" s="58"/>
      <c r="X11" s="58"/>
      <c r="Y11" s="130"/>
      <c r="Z11" s="130"/>
      <c r="AA11" s="130"/>
      <c r="AB11" s="57"/>
    </row>
    <row r="12" spans="1:28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/>
      <c r="S12" s="2"/>
      <c r="U12" s="57"/>
      <c r="V12" s="57"/>
      <c r="W12" s="58"/>
      <c r="X12" s="58"/>
      <c r="Y12" s="130"/>
      <c r="Z12" s="130"/>
      <c r="AA12" s="130"/>
      <c r="AB12" s="57"/>
    </row>
    <row r="13" spans="1:28" s="3" customFormat="1" ht="33.75" customHeight="1" x14ac:dyDescent="0.4">
      <c r="A13" s="4"/>
      <c r="B13" s="134" t="s">
        <v>104</v>
      </c>
      <c r="C13" s="145">
        <f>DATEDIF(C10,C11,"D")+1</f>
        <v>29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1"/>
      <c r="S13" s="2"/>
      <c r="U13" s="57"/>
      <c r="V13" s="57"/>
      <c r="W13" s="58"/>
      <c r="X13" s="58"/>
      <c r="Y13" s="130"/>
      <c r="Z13" s="130"/>
      <c r="AA13" s="130"/>
      <c r="AB13" s="57"/>
    </row>
    <row r="14" spans="1:28" s="3" customFormat="1" ht="13.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/>
      <c r="S14" s="2"/>
      <c r="U14" s="57"/>
      <c r="V14" s="57"/>
      <c r="W14" s="58"/>
      <c r="X14" s="58"/>
      <c r="Y14" s="130"/>
      <c r="Z14" s="130"/>
      <c r="AA14" s="130"/>
      <c r="AB14" s="57"/>
    </row>
    <row r="15" spans="1:28" ht="39" customHeight="1" x14ac:dyDescent="0.4">
      <c r="B15" s="96" t="s">
        <v>89</v>
      </c>
      <c r="C15" s="5"/>
      <c r="D15" s="6"/>
      <c r="E15" s="24"/>
      <c r="G15" s="43" t="s">
        <v>51</v>
      </c>
      <c r="H15" s="43"/>
      <c r="I15" s="43"/>
      <c r="J15" s="43"/>
      <c r="K15" s="43"/>
      <c r="L15" s="138" t="s">
        <v>136</v>
      </c>
      <c r="N15" s="25"/>
      <c r="P15" s="25"/>
      <c r="R15" s="196" t="s">
        <v>53</v>
      </c>
      <c r="S15" s="196"/>
      <c r="T15" s="195"/>
      <c r="U15" s="127"/>
      <c r="V15" s="200" t="s">
        <v>25</v>
      </c>
      <c r="W15" s="200"/>
      <c r="X15" s="200"/>
      <c r="Y15" s="195" t="s">
        <v>38</v>
      </c>
      <c r="Z15" s="195"/>
      <c r="AA15" s="195"/>
      <c r="AB15" s="55"/>
    </row>
    <row r="16" spans="1:28" ht="25.5" customHeight="1" thickBot="1" x14ac:dyDescent="0.45">
      <c r="B16" s="126"/>
      <c r="C16" s="5"/>
      <c r="D16" s="6"/>
      <c r="E16" s="54" t="s">
        <v>139</v>
      </c>
      <c r="G16" s="126"/>
      <c r="H16" s="54" t="s">
        <v>79</v>
      </c>
      <c r="I16" s="126"/>
      <c r="J16" s="126"/>
      <c r="K16" s="126"/>
      <c r="L16" s="54" t="s">
        <v>93</v>
      </c>
      <c r="N16" s="25"/>
      <c r="P16" s="25"/>
      <c r="S16" s="54" t="s">
        <v>79</v>
      </c>
      <c r="T16" s="38"/>
      <c r="U16" s="58"/>
      <c r="V16" s="200"/>
      <c r="W16" s="200"/>
      <c r="X16" s="200"/>
      <c r="Y16" s="195"/>
      <c r="Z16" s="195"/>
      <c r="AA16" s="195"/>
      <c r="AB16" s="55"/>
    </row>
    <row r="17" spans="1:28" ht="62.25" customHeight="1" thickBot="1" x14ac:dyDescent="0.45">
      <c r="B17" s="141" t="s">
        <v>72</v>
      </c>
      <c r="C17" s="142" t="s">
        <v>119</v>
      </c>
      <c r="D17" s="143" t="s">
        <v>2</v>
      </c>
      <c r="E17" s="144"/>
      <c r="F17" s="27" t="s">
        <v>3</v>
      </c>
      <c r="G17" s="146" t="s">
        <v>122</v>
      </c>
      <c r="H17" s="147">
        <f>C13</f>
        <v>29</v>
      </c>
      <c r="I17" s="30" t="s">
        <v>8</v>
      </c>
      <c r="J17" s="30"/>
      <c r="K17" s="31"/>
      <c r="L17" s="64">
        <v>25000</v>
      </c>
      <c r="M17" s="5" t="s">
        <v>3</v>
      </c>
      <c r="N17" s="5"/>
      <c r="O17" s="5"/>
      <c r="R17" s="5" t="s">
        <v>32</v>
      </c>
      <c r="S17" s="65">
        <f>L17*C8</f>
        <v>600000</v>
      </c>
      <c r="T17" s="63" t="s">
        <v>3</v>
      </c>
      <c r="U17" s="27"/>
      <c r="V17" s="197" t="s">
        <v>26</v>
      </c>
      <c r="W17" s="197"/>
      <c r="X17" s="197"/>
      <c r="Y17" s="198" t="s">
        <v>17</v>
      </c>
      <c r="Z17" s="198"/>
      <c r="AA17" s="198"/>
      <c r="AB17" s="55"/>
    </row>
    <row r="18" spans="1:28" ht="20.25" customHeight="1" x14ac:dyDescent="0.4">
      <c r="B18" s="19"/>
      <c r="C18" s="16"/>
      <c r="D18" s="128"/>
      <c r="E18" s="119"/>
      <c r="F18" s="27"/>
      <c r="G18" s="35"/>
      <c r="H18" s="31"/>
      <c r="I18" s="31"/>
      <c r="J18" s="31"/>
      <c r="K18" s="31"/>
      <c r="L18" s="120"/>
      <c r="M18" s="5"/>
      <c r="N18" s="5"/>
      <c r="O18" s="5"/>
      <c r="S18" s="126"/>
      <c r="U18" s="55"/>
      <c r="V18" s="197"/>
      <c r="W18" s="197"/>
      <c r="X18" s="197"/>
      <c r="Y18" s="195" t="s">
        <v>38</v>
      </c>
      <c r="Z18" s="199"/>
      <c r="AA18" s="199"/>
      <c r="AB18" s="55"/>
    </row>
    <row r="19" spans="1:28" ht="20.25" customHeight="1" x14ac:dyDescent="0.4">
      <c r="B19" s="82"/>
      <c r="C19" s="58"/>
      <c r="D19" s="128"/>
      <c r="E19" s="119"/>
      <c r="F19" s="27"/>
      <c r="G19" s="35"/>
      <c r="H19" s="31"/>
      <c r="I19" s="31"/>
      <c r="J19" s="31"/>
      <c r="K19" s="31"/>
      <c r="L19" s="40"/>
      <c r="M19" s="5"/>
      <c r="N19" s="5"/>
      <c r="O19" s="5"/>
      <c r="S19" s="126"/>
      <c r="U19" s="55"/>
      <c r="V19" s="128"/>
      <c r="W19" s="128"/>
      <c r="X19" s="128"/>
      <c r="Y19" s="127"/>
      <c r="Z19" s="129"/>
      <c r="AA19" s="129"/>
      <c r="AB19" s="55"/>
    </row>
    <row r="20" spans="1:28" ht="36.75" customHeight="1" x14ac:dyDescent="0.4">
      <c r="B20" s="193" t="s">
        <v>133</v>
      </c>
      <c r="C20" s="193"/>
      <c r="D20" s="193"/>
      <c r="E20" s="193"/>
      <c r="F20" s="193"/>
      <c r="G20" s="193"/>
      <c r="H20" s="193"/>
      <c r="U20" s="55"/>
      <c r="V20" s="55"/>
      <c r="W20" s="55"/>
      <c r="X20" s="55"/>
      <c r="Y20" s="194"/>
      <c r="Z20" s="194"/>
      <c r="AA20" s="194"/>
      <c r="AB20" s="55"/>
    </row>
    <row r="21" spans="1:28" s="3" customFormat="1" ht="30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1"/>
      <c r="S21" s="2"/>
      <c r="U21" s="57"/>
      <c r="V21" s="57"/>
      <c r="W21" s="58"/>
      <c r="X21" s="58"/>
      <c r="Y21" s="130"/>
      <c r="Z21" s="130"/>
      <c r="AA21" s="130"/>
      <c r="AB21" s="57"/>
    </row>
    <row r="22" spans="1:28" s="3" customFormat="1" ht="30" customHeight="1" x14ac:dyDescent="0.4">
      <c r="A22" s="4"/>
      <c r="B22" s="4" t="s">
        <v>82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1"/>
      <c r="S22" s="2"/>
      <c r="U22" s="57"/>
      <c r="V22" s="57"/>
      <c r="W22" s="58"/>
      <c r="X22" s="58"/>
      <c r="Y22" s="130"/>
      <c r="Z22" s="130"/>
      <c r="AA22" s="130"/>
      <c r="AB22" s="57"/>
    </row>
    <row r="23" spans="1:28" s="3" customFormat="1" ht="30" customHeight="1" x14ac:dyDescent="0.4">
      <c r="A23" s="4"/>
      <c r="B23" s="4"/>
      <c r="C23" s="54" t="s">
        <v>84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1"/>
      <c r="S23" s="2"/>
      <c r="U23" s="57"/>
      <c r="V23" s="57"/>
      <c r="W23" s="58"/>
      <c r="X23" s="58"/>
      <c r="Y23" s="130"/>
      <c r="Z23" s="130"/>
      <c r="AA23" s="130"/>
      <c r="AB23" s="57"/>
    </row>
    <row r="24" spans="1:28" s="3" customFormat="1" ht="30" customHeight="1" x14ac:dyDescent="0.4">
      <c r="A24" s="4"/>
      <c r="B24" s="97" t="s">
        <v>83</v>
      </c>
      <c r="C24" s="100">
        <v>24</v>
      </c>
      <c r="D24" s="99" t="s">
        <v>85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1"/>
      <c r="S24" s="2"/>
      <c r="U24" s="57"/>
      <c r="V24" s="57"/>
      <c r="W24" s="58"/>
      <c r="X24" s="58"/>
      <c r="Y24" s="130"/>
      <c r="Z24" s="130"/>
      <c r="AA24" s="130"/>
      <c r="AB24" s="57"/>
    </row>
    <row r="25" spans="1:28" s="3" customFormat="1" ht="30" customHeight="1" x14ac:dyDescent="0.4">
      <c r="A25" s="4"/>
      <c r="B25" s="4"/>
      <c r="C25" s="24" t="s">
        <v>15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1"/>
      <c r="S25" s="2"/>
      <c r="U25" s="57"/>
      <c r="V25" s="57"/>
      <c r="W25" s="58"/>
      <c r="X25" s="58"/>
      <c r="Y25" s="130"/>
      <c r="Z25" s="130"/>
      <c r="AA25" s="130"/>
      <c r="AB25" s="57"/>
    </row>
    <row r="26" spans="1:28" s="3" customFormat="1" ht="30" customHeight="1" x14ac:dyDescent="0.4">
      <c r="A26" s="4"/>
      <c r="B26" s="97" t="s">
        <v>127</v>
      </c>
      <c r="C26" s="132">
        <v>44553</v>
      </c>
      <c r="D26" s="99" t="s">
        <v>85</v>
      </c>
      <c r="E26" s="131" t="s">
        <v>117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1"/>
      <c r="S26" s="2"/>
      <c r="U26" s="57"/>
      <c r="V26" s="57"/>
      <c r="W26" s="58"/>
      <c r="X26" s="58"/>
      <c r="Y26" s="130"/>
      <c r="Z26" s="130"/>
      <c r="AA26" s="130"/>
      <c r="AB26" s="57"/>
    </row>
    <row r="27" spans="1:28" s="3" customFormat="1" ht="30" customHeight="1" x14ac:dyDescent="0.4">
      <c r="A27" s="4"/>
      <c r="B27" s="134" t="s">
        <v>105</v>
      </c>
      <c r="C27" s="135">
        <v>44581</v>
      </c>
      <c r="D27" s="99" t="s">
        <v>85</v>
      </c>
      <c r="E27" s="131" t="s">
        <v>106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1"/>
      <c r="S27" s="2"/>
      <c r="U27" s="57"/>
      <c r="V27" s="57"/>
      <c r="W27" s="58"/>
      <c r="X27" s="58"/>
      <c r="Y27" s="130"/>
      <c r="Z27" s="130"/>
      <c r="AA27" s="130"/>
      <c r="AB27" s="57"/>
    </row>
    <row r="28" spans="1:28" s="3" customFormat="1" ht="30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1"/>
      <c r="S28" s="2"/>
      <c r="U28" s="57"/>
      <c r="V28" s="57"/>
      <c r="W28" s="58"/>
      <c r="X28" s="58"/>
      <c r="Y28" s="130"/>
      <c r="Z28" s="130"/>
      <c r="AA28" s="130"/>
      <c r="AB28" s="57"/>
    </row>
    <row r="29" spans="1:28" s="3" customFormat="1" ht="30" customHeight="1" x14ac:dyDescent="0.4">
      <c r="A29" s="4"/>
      <c r="B29" s="134" t="s">
        <v>104</v>
      </c>
      <c r="C29" s="145">
        <f>DATEDIF(C26,C27,"D")+1</f>
        <v>29</v>
      </c>
      <c r="D29" s="99" t="s">
        <v>85</v>
      </c>
      <c r="E29" s="131" t="s">
        <v>109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1"/>
      <c r="S29" s="2"/>
      <c r="U29" s="57"/>
      <c r="V29" s="57"/>
      <c r="W29" s="58"/>
      <c r="X29" s="58"/>
      <c r="Y29" s="130"/>
      <c r="Z29" s="130"/>
      <c r="AA29" s="130"/>
      <c r="AB29" s="57"/>
    </row>
    <row r="30" spans="1:28" s="3" customFormat="1" ht="18.75" customHeight="1" x14ac:dyDescent="0.4">
      <c r="A30" s="4"/>
      <c r="B30" s="133"/>
      <c r="C30" s="140"/>
      <c r="D30" s="99"/>
      <c r="E30" s="13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1"/>
      <c r="S30" s="2"/>
      <c r="U30" s="57"/>
      <c r="V30" s="57"/>
      <c r="W30" s="58"/>
      <c r="X30" s="58"/>
      <c r="Y30" s="130"/>
      <c r="Z30" s="130"/>
      <c r="AA30" s="130"/>
      <c r="AB30" s="57"/>
    </row>
    <row r="31" spans="1:28" ht="39" customHeight="1" x14ac:dyDescent="0.4">
      <c r="B31" s="96" t="s">
        <v>89</v>
      </c>
      <c r="C31" s="5"/>
      <c r="D31" s="6"/>
      <c r="E31" s="24"/>
      <c r="G31" s="43" t="s">
        <v>51</v>
      </c>
      <c r="H31" s="43"/>
      <c r="I31" s="43"/>
      <c r="J31" s="43"/>
      <c r="K31" s="43"/>
      <c r="L31" s="138" t="s">
        <v>137</v>
      </c>
      <c r="N31" s="25"/>
      <c r="P31" s="25"/>
      <c r="R31" s="196" t="s">
        <v>53</v>
      </c>
      <c r="S31" s="196"/>
      <c r="T31" s="195"/>
      <c r="U31" s="127"/>
      <c r="V31" s="200" t="s">
        <v>25</v>
      </c>
      <c r="W31" s="200"/>
      <c r="X31" s="200"/>
      <c r="Y31" s="195" t="s">
        <v>38</v>
      </c>
      <c r="Z31" s="195"/>
      <c r="AA31" s="195"/>
      <c r="AB31" s="55"/>
    </row>
    <row r="32" spans="1:28" ht="25.5" customHeight="1" thickBot="1" x14ac:dyDescent="0.45">
      <c r="B32" s="126"/>
      <c r="C32" s="5"/>
      <c r="D32" s="6"/>
      <c r="E32" s="54" t="s">
        <v>139</v>
      </c>
      <c r="G32" s="126"/>
      <c r="H32" s="24" t="s">
        <v>88</v>
      </c>
      <c r="I32" s="126"/>
      <c r="J32" s="126"/>
      <c r="K32" s="126"/>
      <c r="L32" s="54" t="s">
        <v>93</v>
      </c>
      <c r="N32" s="25"/>
      <c r="P32" s="25"/>
      <c r="S32" s="54" t="s">
        <v>79</v>
      </c>
      <c r="T32" s="38"/>
      <c r="U32" s="58"/>
      <c r="V32" s="200"/>
      <c r="W32" s="200"/>
      <c r="X32" s="200"/>
      <c r="Y32" s="195"/>
      <c r="Z32" s="195"/>
      <c r="AA32" s="195"/>
      <c r="AB32" s="55"/>
    </row>
    <row r="33" spans="2:28" ht="62.25" customHeight="1" thickBot="1" x14ac:dyDescent="0.45">
      <c r="B33" s="148" t="s">
        <v>10</v>
      </c>
      <c r="C33" s="142" t="s">
        <v>126</v>
      </c>
      <c r="D33" s="149" t="s">
        <v>2</v>
      </c>
      <c r="E33" s="144"/>
      <c r="F33" s="27" t="s">
        <v>3</v>
      </c>
      <c r="G33" s="28" t="s">
        <v>120</v>
      </c>
      <c r="H33" s="147">
        <f>C29</f>
        <v>29</v>
      </c>
      <c r="I33" s="30" t="s">
        <v>8</v>
      </c>
      <c r="J33" s="30"/>
      <c r="K33" s="31"/>
      <c r="L33" s="64">
        <v>30000</v>
      </c>
      <c r="M33" s="5" t="s">
        <v>3</v>
      </c>
      <c r="N33" s="5"/>
      <c r="O33" s="5"/>
      <c r="R33" s="5" t="s">
        <v>32</v>
      </c>
      <c r="S33" s="65">
        <f>L33*C24</f>
        <v>720000</v>
      </c>
      <c r="T33" s="63" t="s">
        <v>3</v>
      </c>
      <c r="U33" s="27"/>
      <c r="V33" s="197" t="s">
        <v>26</v>
      </c>
      <c r="W33" s="197"/>
      <c r="X33" s="197"/>
      <c r="Y33" s="198" t="s">
        <v>17</v>
      </c>
      <c r="Z33" s="198"/>
      <c r="AA33" s="198"/>
      <c r="AB33" s="55"/>
    </row>
    <row r="34" spans="2:28" ht="20.25" customHeight="1" x14ac:dyDescent="0.4">
      <c r="B34" s="19"/>
      <c r="C34" s="16"/>
      <c r="D34" s="128"/>
      <c r="E34" s="119"/>
      <c r="F34" s="27"/>
      <c r="G34" s="35"/>
      <c r="H34" s="31"/>
      <c r="I34" s="31"/>
      <c r="J34" s="31"/>
      <c r="K34" s="31"/>
      <c r="L34" s="120"/>
      <c r="M34" s="5"/>
      <c r="N34" s="5"/>
      <c r="O34" s="5"/>
      <c r="S34" s="126"/>
      <c r="U34" s="55"/>
      <c r="V34" s="197"/>
      <c r="W34" s="197"/>
      <c r="X34" s="197"/>
      <c r="Y34" s="195" t="s">
        <v>38</v>
      </c>
      <c r="Z34" s="199"/>
      <c r="AA34" s="199"/>
      <c r="AB34" s="55"/>
    </row>
    <row r="35" spans="2:28" ht="36.75" customHeight="1" x14ac:dyDescent="0.4">
      <c r="B35" s="126"/>
      <c r="D35" s="125"/>
      <c r="E35" s="55"/>
      <c r="L35" s="55"/>
      <c r="U35" s="55"/>
      <c r="V35" s="55"/>
      <c r="W35" s="55"/>
      <c r="X35" s="55"/>
      <c r="Y35" s="194"/>
      <c r="Z35" s="194"/>
      <c r="AA35" s="194"/>
      <c r="AB35" s="55"/>
    </row>
    <row r="36" spans="2:28" ht="36.75" customHeight="1" x14ac:dyDescent="0.4">
      <c r="B36" s="126"/>
      <c r="U36" s="55"/>
      <c r="V36" s="55"/>
      <c r="W36" s="55"/>
      <c r="X36" s="55"/>
      <c r="Y36" s="194"/>
      <c r="Z36" s="194"/>
      <c r="AA36" s="194"/>
      <c r="AB36" s="55"/>
    </row>
    <row r="37" spans="2:28" ht="36.75" customHeight="1" x14ac:dyDescent="0.4">
      <c r="B37" s="126"/>
      <c r="U37" s="55"/>
      <c r="V37" s="55"/>
      <c r="W37" s="55"/>
      <c r="X37" s="55"/>
      <c r="Y37" s="194"/>
      <c r="Z37" s="194"/>
      <c r="AA37" s="194"/>
      <c r="AB37" s="55"/>
    </row>
    <row r="38" spans="2:28" ht="36.75" customHeight="1" x14ac:dyDescent="0.4">
      <c r="B38" s="126"/>
      <c r="U38" s="55"/>
      <c r="V38" s="55"/>
      <c r="W38" s="55"/>
      <c r="X38" s="55"/>
      <c r="Y38" s="194"/>
      <c r="Z38" s="194"/>
      <c r="AA38" s="194"/>
      <c r="AB38" s="55"/>
    </row>
    <row r="39" spans="2:28" ht="36.75" customHeight="1" x14ac:dyDescent="0.4">
      <c r="B39" s="126"/>
      <c r="U39" s="55"/>
      <c r="V39" s="55"/>
      <c r="W39" s="55"/>
      <c r="X39" s="55"/>
      <c r="Y39" s="194"/>
      <c r="Z39" s="194"/>
      <c r="AA39" s="194"/>
      <c r="AB39" s="55"/>
    </row>
    <row r="40" spans="2:28" ht="106.5" customHeight="1" x14ac:dyDescent="0.4">
      <c r="B40" s="126"/>
      <c r="U40" s="55"/>
      <c r="V40" s="55"/>
      <c r="W40" s="59"/>
      <c r="X40" s="55"/>
      <c r="Y40" s="194"/>
      <c r="Z40" s="194"/>
      <c r="AA40" s="194"/>
      <c r="AB40" s="55"/>
    </row>
  </sheetData>
  <protectedRanges>
    <protectedRange sqref="E17:E19 E33:E34" name="範囲1_1"/>
  </protectedRanges>
  <mergeCells count="26">
    <mergeCell ref="A1:AA1"/>
    <mergeCell ref="B2:AA2"/>
    <mergeCell ref="B3:AA3"/>
    <mergeCell ref="B4:H4"/>
    <mergeCell ref="R15:T15"/>
    <mergeCell ref="V15:X16"/>
    <mergeCell ref="Y15:AA16"/>
    <mergeCell ref="Y17:AA17"/>
    <mergeCell ref="V18:X18"/>
    <mergeCell ref="Y18:AA18"/>
    <mergeCell ref="B20:H20"/>
    <mergeCell ref="Y20:AA20"/>
    <mergeCell ref="V17:X17"/>
    <mergeCell ref="Y39:AA39"/>
    <mergeCell ref="Y40:AA40"/>
    <mergeCell ref="V34:X34"/>
    <mergeCell ref="Y34:AA34"/>
    <mergeCell ref="Y35:AA35"/>
    <mergeCell ref="Y36:AA36"/>
    <mergeCell ref="Y37:AA37"/>
    <mergeCell ref="Y38:AA38"/>
    <mergeCell ref="R31:T31"/>
    <mergeCell ref="V31:X32"/>
    <mergeCell ref="Y31:AA32"/>
    <mergeCell ref="V33:X33"/>
    <mergeCell ref="Y33:AA33"/>
  </mergeCells>
  <phoneticPr fontId="2"/>
  <dataValidations count="2">
    <dataValidation type="list" allowBlank="1" showInputMessage="1" showErrorMessage="1" sqref="C8 C24">
      <formula1>"24,23,22,21"</formula1>
    </dataValidation>
    <dataValidation allowBlank="1" showErrorMessage="1" sqref="I17:J17 I33:J33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view="pageBreakPreview" topLeftCell="A4" zoomScale="55" zoomScaleNormal="60" zoomScaleSheetLayoutView="55" zoomScalePageLayoutView="40" workbookViewId="0">
      <selection activeCell="L16" sqref="L16"/>
    </sheetView>
  </sheetViews>
  <sheetFormatPr defaultRowHeight="21" x14ac:dyDescent="0.4"/>
  <cols>
    <col min="1" max="1" width="1.5" style="1" customWidth="1"/>
    <col min="2" max="2" width="20.125" style="41" customWidth="1"/>
    <col min="3" max="3" width="24.125" style="1" customWidth="1"/>
    <col min="4" max="4" width="4.375" style="22" customWidth="1"/>
    <col min="5" max="5" width="25.5" style="1" customWidth="1"/>
    <col min="6" max="6" width="9" style="1"/>
    <col min="7" max="7" width="6.75" style="1" customWidth="1"/>
    <col min="8" max="8" width="21.25" style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88" t="s">
        <v>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8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28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28" s="3" customFormat="1" ht="30" customHeight="1" x14ac:dyDescent="0.4">
      <c r="A4" s="4" t="s">
        <v>69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1"/>
      <c r="S4" s="2"/>
      <c r="U4" s="57"/>
      <c r="V4" s="57"/>
      <c r="W4" s="58"/>
      <c r="X4" s="58"/>
      <c r="Y4" s="205" t="s">
        <v>19</v>
      </c>
      <c r="Z4" s="205"/>
      <c r="AA4" s="205"/>
      <c r="AB4" s="57"/>
    </row>
    <row r="5" spans="1:28" ht="39" customHeight="1" x14ac:dyDescent="0.4">
      <c r="B5" s="23" t="s">
        <v>70</v>
      </c>
      <c r="C5" s="5"/>
      <c r="D5" s="6"/>
      <c r="E5" s="24"/>
      <c r="G5" s="206" t="s">
        <v>51</v>
      </c>
      <c r="H5" s="206"/>
      <c r="I5" s="206"/>
      <c r="J5" s="206"/>
      <c r="K5" s="206"/>
      <c r="L5" s="206"/>
      <c r="N5" s="25"/>
      <c r="P5" s="25"/>
      <c r="R5" s="196" t="s">
        <v>53</v>
      </c>
      <c r="S5" s="196"/>
      <c r="T5" s="195"/>
      <c r="U5" s="56"/>
      <c r="V5" s="200" t="s">
        <v>25</v>
      </c>
      <c r="W5" s="200"/>
      <c r="X5" s="200"/>
      <c r="Y5" s="195" t="s">
        <v>38</v>
      </c>
      <c r="Z5" s="195"/>
      <c r="AA5" s="195"/>
      <c r="AB5" s="55"/>
    </row>
    <row r="6" spans="1:28" ht="25.5" customHeight="1" thickBot="1" x14ac:dyDescent="0.45">
      <c r="B6" s="23"/>
      <c r="C6" s="5"/>
      <c r="D6" s="6"/>
      <c r="E6" s="24" t="s">
        <v>15</v>
      </c>
      <c r="G6" s="23"/>
      <c r="H6" s="23"/>
      <c r="I6" s="23"/>
      <c r="J6" s="23"/>
      <c r="K6" s="23"/>
      <c r="L6" s="23" t="s">
        <v>49</v>
      </c>
      <c r="N6" s="25"/>
      <c r="P6" s="25"/>
      <c r="S6" s="23"/>
      <c r="T6" s="38"/>
      <c r="U6" s="58"/>
      <c r="V6" s="200"/>
      <c r="W6" s="200"/>
      <c r="X6" s="200"/>
      <c r="Y6" s="195"/>
      <c r="Z6" s="195"/>
      <c r="AA6" s="195"/>
      <c r="AB6" s="55"/>
    </row>
    <row r="7" spans="1:28" ht="62.25" customHeight="1" thickBot="1" x14ac:dyDescent="0.45">
      <c r="B7" s="190" t="s">
        <v>10</v>
      </c>
      <c r="C7" s="7" t="s">
        <v>43</v>
      </c>
      <c r="D7" s="17" t="s">
        <v>2</v>
      </c>
      <c r="E7" s="26"/>
      <c r="F7" s="27" t="s">
        <v>3</v>
      </c>
      <c r="G7" s="28" t="s">
        <v>12</v>
      </c>
      <c r="H7" s="29"/>
      <c r="I7" s="30" t="s">
        <v>8</v>
      </c>
      <c r="J7" s="30"/>
      <c r="K7" s="31"/>
      <c r="L7" s="64" t="str">
        <f>IF(E7="","",ROUNDUP(IF(E7/H7&gt;250000,75000,IF(E7/H7&gt;83333,E7/H7*0.3,25000)),-3))</f>
        <v/>
      </c>
      <c r="M7" s="5" t="s">
        <v>3</v>
      </c>
      <c r="N7" s="5"/>
      <c r="O7" s="5"/>
      <c r="R7" s="5" t="s">
        <v>32</v>
      </c>
      <c r="S7" s="65" t="str">
        <f>IF(E7="","",L7*14)</f>
        <v/>
      </c>
      <c r="T7" s="63" t="s">
        <v>3</v>
      </c>
      <c r="U7" s="27"/>
      <c r="V7" s="197" t="s">
        <v>26</v>
      </c>
      <c r="W7" s="197"/>
      <c r="X7" s="197"/>
      <c r="Y7" s="198" t="s">
        <v>17</v>
      </c>
      <c r="Z7" s="198"/>
      <c r="AA7" s="198"/>
      <c r="AB7" s="55"/>
    </row>
    <row r="8" spans="1:28" ht="70.5" customHeight="1" thickBot="1" x14ac:dyDescent="0.45">
      <c r="B8" s="192"/>
      <c r="C8" s="15" t="s">
        <v>44</v>
      </c>
      <c r="D8" s="17" t="s">
        <v>9</v>
      </c>
      <c r="E8" s="26"/>
      <c r="F8" s="27" t="s">
        <v>3</v>
      </c>
      <c r="G8" s="28" t="s">
        <v>12</v>
      </c>
      <c r="H8" s="32"/>
      <c r="I8" s="33" t="s">
        <v>8</v>
      </c>
      <c r="J8" s="33"/>
      <c r="K8" s="31"/>
      <c r="L8" s="64" t="str">
        <f>IF(E8="","",ROUNDUP(IF(E8/H8&gt;250000,75000,IF(E8/H8&gt;83333,E8/H8*0.3,25000)),-3))</f>
        <v/>
      </c>
      <c r="M8" s="5" t="s">
        <v>3</v>
      </c>
      <c r="N8" s="5"/>
      <c r="O8" s="5"/>
      <c r="R8" s="5" t="s">
        <v>33</v>
      </c>
      <c r="S8" s="65" t="str">
        <f>IF(E8="","",L8*14)</f>
        <v/>
      </c>
      <c r="T8" s="63" t="s">
        <v>3</v>
      </c>
      <c r="U8" s="27"/>
      <c r="V8" s="197" t="s">
        <v>27</v>
      </c>
      <c r="W8" s="197"/>
      <c r="X8" s="197"/>
      <c r="Y8" s="198" t="s">
        <v>18</v>
      </c>
      <c r="Z8" s="198"/>
      <c r="AA8" s="198"/>
      <c r="AB8" s="55"/>
    </row>
    <row r="9" spans="1:28" ht="20.25" customHeight="1" thickBot="1" x14ac:dyDescent="0.45">
      <c r="B9" s="19"/>
      <c r="C9" s="16"/>
      <c r="D9" s="18"/>
      <c r="E9" s="34"/>
      <c r="F9" s="27"/>
      <c r="G9" s="35" t="s">
        <v>42</v>
      </c>
      <c r="H9" s="31"/>
      <c r="I9" s="31"/>
      <c r="J9" s="31"/>
      <c r="K9" s="31"/>
      <c r="L9" s="36"/>
      <c r="M9" s="5"/>
      <c r="N9" s="5"/>
      <c r="O9" s="5"/>
      <c r="S9" s="23"/>
      <c r="U9" s="55"/>
      <c r="V9" s="197"/>
      <c r="W9" s="197"/>
      <c r="X9" s="197"/>
      <c r="Y9" s="195" t="s">
        <v>38</v>
      </c>
      <c r="Z9" s="199"/>
      <c r="AA9" s="199"/>
      <c r="AB9" s="55"/>
    </row>
    <row r="10" spans="1:28" ht="90" customHeight="1" thickBot="1" x14ac:dyDescent="0.45">
      <c r="B10" s="190" t="s">
        <v>71</v>
      </c>
      <c r="C10" s="20" t="s">
        <v>57</v>
      </c>
      <c r="D10" s="21" t="s">
        <v>4</v>
      </c>
      <c r="E10" s="26">
        <v>15000000</v>
      </c>
      <c r="F10" s="27" t="s">
        <v>3</v>
      </c>
      <c r="G10" s="61"/>
      <c r="H10" s="40"/>
      <c r="I10" s="37"/>
      <c r="J10" s="37"/>
      <c r="L10" s="64">
        <f>IF(E10="","",ROUNDUP(IF(E10/30&gt;250000,75000,IF(E10/30&gt;83333,E10/30*0.3,25000)),-3))</f>
        <v>75000</v>
      </c>
      <c r="M10" s="5" t="s">
        <v>3</v>
      </c>
      <c r="N10" s="5"/>
      <c r="O10" s="5"/>
      <c r="R10" s="5" t="s">
        <v>34</v>
      </c>
      <c r="S10" s="65">
        <f>IF(L10="","",L10*14)</f>
        <v>1050000</v>
      </c>
      <c r="T10" s="63" t="s">
        <v>3</v>
      </c>
      <c r="U10" s="27"/>
      <c r="V10" s="197" t="s">
        <v>28</v>
      </c>
      <c r="W10" s="197"/>
      <c r="X10" s="197"/>
      <c r="Y10" s="198" t="s">
        <v>20</v>
      </c>
      <c r="Z10" s="204"/>
      <c r="AA10" s="204"/>
      <c r="AB10" s="55"/>
    </row>
    <row r="11" spans="1:28" ht="90" customHeight="1" thickBot="1" x14ac:dyDescent="0.45">
      <c r="B11" s="192"/>
      <c r="C11" s="20" t="s">
        <v>58</v>
      </c>
      <c r="D11" s="21" t="s">
        <v>55</v>
      </c>
      <c r="E11" s="26">
        <v>5310000</v>
      </c>
      <c r="F11" s="27" t="s">
        <v>3</v>
      </c>
      <c r="G11" s="61"/>
      <c r="H11" s="40"/>
      <c r="I11" s="37"/>
      <c r="J11" s="37"/>
      <c r="L11" s="64">
        <f>IF(E11="","",ROUNDUP(IF(E11/30&gt;250000,75000,IF(E11/30&gt;83333,E11/30*0.3,25000)),-3))</f>
        <v>54000</v>
      </c>
      <c r="M11" s="5" t="s">
        <v>3</v>
      </c>
      <c r="N11" s="5"/>
      <c r="O11" s="5"/>
      <c r="R11" s="5" t="s">
        <v>35</v>
      </c>
      <c r="S11" s="65">
        <f>IF(L11="","",L11*14)</f>
        <v>756000</v>
      </c>
      <c r="T11" s="63" t="s">
        <v>3</v>
      </c>
      <c r="U11" s="27"/>
      <c r="V11" s="197" t="s">
        <v>29</v>
      </c>
      <c r="W11" s="197"/>
      <c r="X11" s="197"/>
      <c r="Y11" s="198" t="s">
        <v>22</v>
      </c>
      <c r="Z11" s="204"/>
      <c r="AA11" s="204"/>
      <c r="AB11" s="55"/>
    </row>
    <row r="12" spans="1:28" ht="21" customHeight="1" x14ac:dyDescent="0.4">
      <c r="D12" s="9"/>
      <c r="E12" s="41"/>
      <c r="L12" s="41"/>
      <c r="R12" s="196" t="s">
        <v>53</v>
      </c>
      <c r="S12" s="196"/>
      <c r="T12" s="195"/>
      <c r="U12" s="56"/>
      <c r="V12" s="197"/>
      <c r="W12" s="197"/>
      <c r="X12" s="197"/>
      <c r="Y12" s="199" t="s">
        <v>38</v>
      </c>
      <c r="Z12" s="199"/>
      <c r="AA12" s="199"/>
      <c r="AB12" s="55"/>
    </row>
    <row r="13" spans="1:28" s="5" customFormat="1" ht="24" customHeight="1" x14ac:dyDescent="0.4">
      <c r="B13" s="23" t="s">
        <v>45</v>
      </c>
      <c r="D13" s="6"/>
      <c r="E13" s="24"/>
      <c r="G13" s="42" t="s">
        <v>52</v>
      </c>
      <c r="H13" s="42"/>
      <c r="I13" s="42"/>
      <c r="J13" s="42"/>
      <c r="K13" s="42"/>
      <c r="L13" s="10"/>
      <c r="R13" s="196"/>
      <c r="S13" s="196"/>
      <c r="T13" s="195"/>
      <c r="U13" s="56"/>
      <c r="V13" s="197"/>
      <c r="W13" s="197"/>
      <c r="X13" s="197"/>
      <c r="Y13" s="199"/>
      <c r="Z13" s="199"/>
      <c r="AA13" s="199"/>
      <c r="AB13" s="27"/>
    </row>
    <row r="14" spans="1:28" s="5" customFormat="1" ht="24" customHeight="1" thickBot="1" x14ac:dyDescent="0.45">
      <c r="B14" s="23"/>
      <c r="D14" s="6"/>
      <c r="E14" s="24" t="s">
        <v>15</v>
      </c>
      <c r="G14" s="23"/>
      <c r="L14" s="23" t="s">
        <v>14</v>
      </c>
      <c r="N14" s="43" t="s">
        <v>13</v>
      </c>
      <c r="O14" s="206" t="s">
        <v>50</v>
      </c>
      <c r="P14" s="206"/>
      <c r="Q14" s="206"/>
      <c r="U14" s="27"/>
      <c r="V14" s="197"/>
      <c r="W14" s="197"/>
      <c r="X14" s="197"/>
      <c r="Y14" s="199"/>
      <c r="Z14" s="199"/>
      <c r="AA14" s="199"/>
      <c r="AB14" s="27"/>
    </row>
    <row r="15" spans="1:28" ht="72" customHeight="1" thickBot="1" x14ac:dyDescent="0.45">
      <c r="B15" s="190" t="s">
        <v>59</v>
      </c>
      <c r="C15" s="207" t="s">
        <v>60</v>
      </c>
      <c r="D15" s="209" t="s">
        <v>11</v>
      </c>
      <c r="E15" s="202">
        <v>1000000</v>
      </c>
      <c r="F15" s="211" t="s">
        <v>3</v>
      </c>
      <c r="G15" s="61"/>
      <c r="H15" s="40"/>
      <c r="I15" s="37"/>
      <c r="J15" s="37"/>
      <c r="K15" s="44" t="s">
        <v>46</v>
      </c>
      <c r="L15" s="64">
        <f>IF(E15="","",E10-E15)</f>
        <v>14000000</v>
      </c>
      <c r="M15" s="5" t="s">
        <v>3</v>
      </c>
      <c r="N15" s="66">
        <f>IF(E15="","",ROUNDUP(IF((E10/30)*0.3&lt;200000,(E10/30)*0.3,200000),-3))</f>
        <v>150000</v>
      </c>
      <c r="O15" s="5" t="s">
        <v>3</v>
      </c>
      <c r="P15" s="66">
        <f>IF(E15="","",IF(ROUNDUP(IF(L15/30*0.4&gt;200000,200000,L15/30*0.4),-3)&gt;N15,N15,ROUNDUP(IF(L15/30*0.4&gt;200000,200000,L15/30*0.4),-3)))</f>
        <v>150000</v>
      </c>
      <c r="Q15" s="5" t="s">
        <v>3</v>
      </c>
      <c r="R15" s="5" t="s">
        <v>36</v>
      </c>
      <c r="S15" s="65">
        <f>IF(P15="","",P15*14)</f>
        <v>2100000</v>
      </c>
      <c r="T15" s="63" t="s">
        <v>3</v>
      </c>
      <c r="U15" s="27"/>
      <c r="V15" s="197" t="s">
        <v>30</v>
      </c>
      <c r="W15" s="197"/>
      <c r="X15" s="197"/>
      <c r="Y15" s="198" t="s">
        <v>21</v>
      </c>
      <c r="Z15" s="198"/>
      <c r="AA15" s="198"/>
      <c r="AB15" s="55"/>
    </row>
    <row r="16" spans="1:28" ht="72" customHeight="1" thickBot="1" x14ac:dyDescent="0.45">
      <c r="B16" s="192"/>
      <c r="C16" s="208"/>
      <c r="D16" s="210"/>
      <c r="E16" s="203"/>
      <c r="F16" s="211"/>
      <c r="G16" s="61"/>
      <c r="H16" s="62"/>
      <c r="I16" s="39"/>
      <c r="J16" s="39"/>
      <c r="K16" s="44" t="s">
        <v>47</v>
      </c>
      <c r="L16" s="64">
        <f>IF(E15="","",E11-E15)</f>
        <v>4310000</v>
      </c>
      <c r="M16" s="5" t="s">
        <v>3</v>
      </c>
      <c r="N16" s="66">
        <f>IF(E15="","",ROUNDUP(IF((E11/30)*0.3&lt;200000,(E11/30)*0.3,200000),-3))</f>
        <v>54000</v>
      </c>
      <c r="O16" s="5" t="s">
        <v>3</v>
      </c>
      <c r="P16" s="66">
        <f>IF(E15="","",IF(ROUNDUP(IF(L16/30*0.4&gt;200000,200000,L16/30*0.4),-3)&gt;N16,N16,ROUNDUP(IF(L16/30*0.4&gt;200000,200000,L16/30*0.4),-3)))</f>
        <v>54000</v>
      </c>
      <c r="Q16" s="5" t="s">
        <v>3</v>
      </c>
      <c r="R16" s="5" t="s">
        <v>37</v>
      </c>
      <c r="S16" s="65">
        <f>IF(P16="","",P16*14)</f>
        <v>756000</v>
      </c>
      <c r="T16" s="63" t="s">
        <v>3</v>
      </c>
      <c r="U16" s="27"/>
      <c r="V16" s="197" t="s">
        <v>31</v>
      </c>
      <c r="W16" s="197"/>
      <c r="X16" s="197"/>
      <c r="Y16" s="198"/>
      <c r="Z16" s="198"/>
      <c r="AA16" s="198"/>
      <c r="AB16" s="55"/>
    </row>
    <row r="17" spans="1:28" ht="36.75" customHeight="1" x14ac:dyDescent="0.4">
      <c r="B17" s="23"/>
      <c r="P17" s="1" t="s">
        <v>68</v>
      </c>
      <c r="U17" s="55"/>
      <c r="V17" s="55"/>
      <c r="W17" s="55"/>
      <c r="X17" s="55"/>
      <c r="Y17" s="194"/>
      <c r="Z17" s="194"/>
      <c r="AA17" s="194"/>
      <c r="AB17" s="55"/>
    </row>
    <row r="18" spans="1:28" ht="36.75" customHeight="1" x14ac:dyDescent="0.4">
      <c r="B18" s="23"/>
      <c r="U18" s="55"/>
      <c r="V18" s="55"/>
      <c r="W18" s="55"/>
      <c r="X18" s="55"/>
      <c r="Y18" s="194"/>
      <c r="Z18" s="194"/>
      <c r="AA18" s="194"/>
      <c r="AB18" s="55"/>
    </row>
    <row r="19" spans="1:28" ht="36.75" customHeight="1" x14ac:dyDescent="0.4">
      <c r="B19" s="23"/>
      <c r="U19" s="55"/>
      <c r="V19" s="55"/>
      <c r="W19" s="55"/>
      <c r="X19" s="55"/>
      <c r="Y19" s="194"/>
      <c r="Z19" s="194"/>
      <c r="AA19" s="194"/>
      <c r="AB19" s="55"/>
    </row>
    <row r="20" spans="1:28" ht="36.75" customHeight="1" x14ac:dyDescent="0.4">
      <c r="B20" s="23"/>
      <c r="E20" s="1">
        <v>365</v>
      </c>
      <c r="U20" s="55"/>
      <c r="V20" s="55"/>
      <c r="W20" s="55"/>
      <c r="X20" s="55"/>
      <c r="Y20" s="194"/>
      <c r="Z20" s="194"/>
      <c r="AA20" s="194"/>
      <c r="AB20" s="55"/>
    </row>
    <row r="21" spans="1:28" ht="36.75" customHeight="1" x14ac:dyDescent="0.4">
      <c r="B21" s="23"/>
      <c r="E21" s="1">
        <v>366</v>
      </c>
      <c r="U21" s="55"/>
      <c r="V21" s="55"/>
      <c r="W21" s="55"/>
      <c r="X21" s="55"/>
      <c r="Y21" s="194"/>
      <c r="Z21" s="194"/>
      <c r="AA21" s="194"/>
      <c r="AB21" s="55"/>
    </row>
    <row r="22" spans="1:28" ht="36.75" customHeight="1" x14ac:dyDescent="0.4">
      <c r="B22" s="23"/>
      <c r="U22" s="55"/>
      <c r="V22" s="55"/>
      <c r="W22" s="55"/>
      <c r="X22" s="55"/>
      <c r="Y22" s="194"/>
      <c r="Z22" s="194"/>
      <c r="AA22" s="194"/>
      <c r="AB22" s="55"/>
    </row>
    <row r="23" spans="1:28" ht="106.5" customHeight="1" x14ac:dyDescent="0.4">
      <c r="B23" s="23"/>
      <c r="U23" s="55"/>
      <c r="V23" s="55"/>
      <c r="W23" s="59"/>
      <c r="X23" s="55"/>
      <c r="Y23" s="194"/>
      <c r="Z23" s="194"/>
      <c r="AA23" s="194"/>
      <c r="AB23" s="55"/>
    </row>
    <row r="24" spans="1:28" ht="36.75" customHeight="1" x14ac:dyDescent="0.4">
      <c r="A24" s="4" t="s">
        <v>61</v>
      </c>
      <c r="U24" s="55"/>
      <c r="V24" s="55"/>
      <c r="W24" s="55"/>
      <c r="X24" s="55"/>
      <c r="Y24" s="194"/>
      <c r="Z24" s="194"/>
      <c r="AA24" s="194"/>
      <c r="AB24" s="55"/>
    </row>
    <row r="25" spans="1:28" s="3" customFormat="1" ht="40.5" customHeight="1" x14ac:dyDescent="0.4">
      <c r="A25" s="2"/>
      <c r="B25" s="189" t="s">
        <v>54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</row>
    <row r="26" spans="1:28" ht="36.75" customHeight="1" thickBot="1" x14ac:dyDescent="0.45">
      <c r="A26" s="4"/>
      <c r="C26" s="24" t="s">
        <v>1</v>
      </c>
      <c r="N26" s="25"/>
      <c r="U26" s="55"/>
      <c r="V26" s="55"/>
      <c r="W26" s="55"/>
      <c r="X26" s="55"/>
      <c r="Y26" s="194"/>
      <c r="Z26" s="194"/>
      <c r="AA26" s="194"/>
      <c r="AB26" s="55"/>
    </row>
    <row r="27" spans="1:28" ht="36.75" customHeight="1" thickBot="1" x14ac:dyDescent="0.45">
      <c r="A27" s="4"/>
      <c r="B27" s="10" t="s">
        <v>5</v>
      </c>
      <c r="C27" s="45">
        <v>44077</v>
      </c>
      <c r="E27" s="11" t="s">
        <v>64</v>
      </c>
      <c r="H27" s="46"/>
      <c r="I27" s="46"/>
      <c r="J27" s="46"/>
      <c r="K27" s="46"/>
      <c r="R27" s="196" t="s">
        <v>53</v>
      </c>
      <c r="S27" s="196"/>
      <c r="T27" s="195"/>
      <c r="U27" s="56"/>
      <c r="V27" s="200" t="s">
        <v>25</v>
      </c>
      <c r="W27" s="200"/>
      <c r="X27" s="200"/>
      <c r="Y27" s="195" t="s">
        <v>38</v>
      </c>
      <c r="Z27" s="195"/>
      <c r="AA27" s="195"/>
      <c r="AB27" s="55"/>
    </row>
    <row r="28" spans="1:28" ht="39" customHeight="1" thickBot="1" x14ac:dyDescent="0.45">
      <c r="B28" s="23" t="s">
        <v>6</v>
      </c>
      <c r="C28" s="47"/>
      <c r="D28" s="6"/>
      <c r="E28" s="24" t="s">
        <v>1</v>
      </c>
      <c r="G28" s="23" t="s">
        <v>51</v>
      </c>
      <c r="H28" s="23"/>
      <c r="I28" s="23"/>
      <c r="J28" s="23"/>
      <c r="K28" s="23"/>
      <c r="L28" s="23" t="s">
        <v>49</v>
      </c>
      <c r="R28" s="196"/>
      <c r="S28" s="196"/>
      <c r="T28" s="195"/>
      <c r="U28" s="56"/>
      <c r="V28" s="200"/>
      <c r="W28" s="200"/>
      <c r="X28" s="200"/>
      <c r="Y28" s="195"/>
      <c r="Z28" s="195"/>
      <c r="AA28" s="195"/>
      <c r="AB28" s="55"/>
    </row>
    <row r="29" spans="1:28" ht="81.75" customHeight="1" thickBot="1" x14ac:dyDescent="0.45">
      <c r="B29" s="52" t="s">
        <v>62</v>
      </c>
      <c r="C29" s="53" t="s">
        <v>48</v>
      </c>
      <c r="D29" s="8" t="s">
        <v>7</v>
      </c>
      <c r="E29" s="26"/>
      <c r="F29" s="27" t="s">
        <v>3</v>
      </c>
      <c r="G29" s="48" t="s">
        <v>16</v>
      </c>
      <c r="H29" s="67">
        <f>IF(C27="","",H31-C27)</f>
        <v>120</v>
      </c>
      <c r="I29" s="27" t="s">
        <v>8</v>
      </c>
      <c r="L29" s="66" t="str">
        <f>IF(E29="","",IF(H29&gt;=366,"この方式は選択できません",IF(H29&lt;=119,"新規開業特例をご利用ください",ROUNDUP(IF(E29/H29&gt;250000,75000,IF(E29/H29&gt;83333,E29/H29*0.3,25000)),-3))))</f>
        <v/>
      </c>
      <c r="M29" s="5" t="s">
        <v>3</v>
      </c>
      <c r="N29" s="5"/>
      <c r="O29" s="5"/>
      <c r="R29" s="5" t="s">
        <v>41</v>
      </c>
      <c r="S29" s="65" t="str">
        <f>IF(E29="","",L29*14)</f>
        <v/>
      </c>
      <c r="T29" s="63" t="s">
        <v>3</v>
      </c>
      <c r="U29" s="27"/>
      <c r="V29" s="197" t="s">
        <v>39</v>
      </c>
      <c r="W29" s="197"/>
      <c r="X29" s="197"/>
      <c r="Y29" s="198" t="s">
        <v>23</v>
      </c>
      <c r="Z29" s="204"/>
      <c r="AA29" s="204"/>
      <c r="AB29" s="55"/>
    </row>
    <row r="30" spans="1:28" ht="36.75" customHeight="1" x14ac:dyDescent="0.4">
      <c r="B30" s="12"/>
      <c r="C30" s="14"/>
      <c r="D30" s="13"/>
      <c r="E30" s="40"/>
      <c r="F30" s="49"/>
      <c r="U30" s="55"/>
      <c r="V30" s="55"/>
      <c r="W30" s="55"/>
      <c r="X30" s="55"/>
      <c r="Y30" s="55"/>
      <c r="Z30" s="55"/>
      <c r="AA30" s="55"/>
      <c r="AB30" s="55"/>
    </row>
    <row r="31" spans="1:28" ht="36.75" customHeight="1" x14ac:dyDescent="0.4">
      <c r="B31" s="12"/>
      <c r="C31" s="14"/>
      <c r="D31" s="13"/>
      <c r="E31" s="40"/>
      <c r="F31" s="49"/>
      <c r="H31" s="50">
        <v>44197</v>
      </c>
      <c r="U31" s="55"/>
      <c r="V31" s="55"/>
      <c r="W31" s="55"/>
      <c r="X31" s="55"/>
      <c r="Y31" s="55"/>
      <c r="Z31" s="55"/>
      <c r="AA31" s="55"/>
      <c r="AB31" s="55"/>
    </row>
    <row r="32" spans="1:28" ht="36.75" customHeight="1" x14ac:dyDescent="0.4">
      <c r="B32" s="12"/>
      <c r="C32" s="14"/>
      <c r="D32" s="13"/>
      <c r="E32" s="40"/>
      <c r="F32" s="49"/>
      <c r="U32" s="55"/>
      <c r="V32" s="55"/>
      <c r="W32" s="55"/>
      <c r="X32" s="55"/>
      <c r="Y32" s="55"/>
      <c r="Z32" s="55"/>
      <c r="AA32" s="55"/>
      <c r="AB32" s="55"/>
    </row>
    <row r="33" spans="1:28" ht="36.75" customHeight="1" x14ac:dyDescent="0.4">
      <c r="B33" s="12"/>
      <c r="C33" s="14"/>
      <c r="D33" s="13"/>
      <c r="E33" s="40"/>
      <c r="F33" s="49"/>
      <c r="U33" s="55"/>
      <c r="V33" s="55"/>
      <c r="W33" s="55"/>
      <c r="X33" s="55"/>
      <c r="Y33" s="55"/>
      <c r="Z33" s="55"/>
      <c r="AA33" s="55"/>
      <c r="AB33" s="55"/>
    </row>
    <row r="34" spans="1:28" ht="18.75" customHeight="1" x14ac:dyDescent="0.4">
      <c r="B34" s="12"/>
      <c r="C34" s="14"/>
      <c r="D34" s="13"/>
      <c r="E34" s="40"/>
      <c r="F34" s="49"/>
      <c r="U34" s="55"/>
      <c r="V34" s="55"/>
      <c r="W34" s="55"/>
      <c r="X34" s="55"/>
      <c r="Y34" s="55"/>
      <c r="Z34" s="55"/>
      <c r="AA34" s="55"/>
      <c r="AB34" s="55"/>
    </row>
    <row r="35" spans="1:28" x14ac:dyDescent="0.4">
      <c r="U35" s="55"/>
      <c r="V35" s="55"/>
      <c r="W35" s="55"/>
      <c r="X35" s="55"/>
      <c r="Y35" s="55"/>
      <c r="Z35" s="55"/>
      <c r="AA35" s="55"/>
      <c r="AB35" s="55"/>
    </row>
    <row r="36" spans="1:28" x14ac:dyDescent="0.4">
      <c r="D36" s="54"/>
      <c r="U36" s="55"/>
      <c r="V36" s="55"/>
      <c r="W36" s="55"/>
      <c r="X36" s="55"/>
      <c r="Y36" s="55"/>
      <c r="Z36" s="55"/>
      <c r="AA36" s="55"/>
      <c r="AB36" s="55"/>
    </row>
    <row r="37" spans="1:28" ht="36" customHeight="1" x14ac:dyDescent="0.4">
      <c r="D37" s="54"/>
      <c r="U37" s="55"/>
      <c r="V37" s="55"/>
      <c r="W37" s="55"/>
      <c r="X37" s="55"/>
      <c r="Y37" s="55"/>
      <c r="Z37" s="55"/>
      <c r="AA37" s="55"/>
      <c r="AB37" s="55"/>
    </row>
    <row r="38" spans="1:28" ht="36.75" customHeight="1" x14ac:dyDescent="0.4">
      <c r="A38" s="4" t="s">
        <v>63</v>
      </c>
      <c r="U38" s="55"/>
      <c r="V38" s="55"/>
      <c r="W38" s="55"/>
      <c r="X38" s="55"/>
      <c r="Y38" s="194"/>
      <c r="Z38" s="194"/>
      <c r="AA38" s="194"/>
      <c r="AB38" s="55"/>
    </row>
    <row r="39" spans="1:28" s="3" customFormat="1" ht="40.5" customHeight="1" x14ac:dyDescent="0.4">
      <c r="A39" s="2"/>
      <c r="B39" s="189" t="s">
        <v>54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</row>
    <row r="40" spans="1:28" ht="36.75" customHeight="1" thickBot="1" x14ac:dyDescent="0.45">
      <c r="A40" s="4"/>
      <c r="C40" s="24" t="s">
        <v>1</v>
      </c>
      <c r="U40" s="55"/>
      <c r="V40" s="55"/>
      <c r="W40" s="55"/>
      <c r="X40" s="55"/>
      <c r="Y40" s="205" t="s">
        <v>19</v>
      </c>
      <c r="Z40" s="205"/>
      <c r="AA40" s="205"/>
      <c r="AB40" s="55"/>
    </row>
    <row r="41" spans="1:28" ht="36.75" customHeight="1" thickBot="1" x14ac:dyDescent="0.45">
      <c r="A41" s="4"/>
      <c r="B41" s="10" t="s">
        <v>5</v>
      </c>
      <c r="C41" s="45">
        <v>44442</v>
      </c>
      <c r="E41" s="11" t="s">
        <v>65</v>
      </c>
      <c r="H41" s="46"/>
      <c r="I41" s="46"/>
      <c r="J41" s="46"/>
      <c r="K41" s="46"/>
      <c r="L41" s="25"/>
      <c r="R41" s="196" t="s">
        <v>53</v>
      </c>
      <c r="S41" s="196"/>
      <c r="T41" s="195"/>
      <c r="U41" s="56"/>
      <c r="V41" s="200" t="s">
        <v>25</v>
      </c>
      <c r="W41" s="200"/>
      <c r="X41" s="200"/>
      <c r="Y41" s="195" t="s">
        <v>38</v>
      </c>
      <c r="Z41" s="195"/>
      <c r="AA41" s="195"/>
      <c r="AB41" s="55"/>
    </row>
    <row r="42" spans="1:28" ht="39" customHeight="1" thickBot="1" x14ac:dyDescent="0.45">
      <c r="B42" s="23" t="s">
        <v>6</v>
      </c>
      <c r="C42" s="47"/>
      <c r="D42" s="6"/>
      <c r="E42" s="24" t="s">
        <v>1</v>
      </c>
      <c r="G42" s="23" t="s">
        <v>51</v>
      </c>
      <c r="H42" s="23"/>
      <c r="I42" s="23"/>
      <c r="J42" s="23"/>
      <c r="K42" s="23"/>
      <c r="L42" s="23" t="s">
        <v>49</v>
      </c>
      <c r="R42" s="196"/>
      <c r="S42" s="196"/>
      <c r="T42" s="195"/>
      <c r="U42" s="56"/>
      <c r="V42" s="200"/>
      <c r="W42" s="200"/>
      <c r="X42" s="200"/>
      <c r="Y42" s="195"/>
      <c r="Z42" s="195"/>
      <c r="AA42" s="195"/>
      <c r="AB42" s="55"/>
    </row>
    <row r="43" spans="1:28" ht="102" customHeight="1" thickBot="1" x14ac:dyDescent="0.45">
      <c r="B43" s="60" t="s">
        <v>66</v>
      </c>
      <c r="C43" s="7" t="s">
        <v>67</v>
      </c>
      <c r="D43" s="8" t="s">
        <v>7</v>
      </c>
      <c r="E43" s="26"/>
      <c r="F43" s="27" t="s">
        <v>3</v>
      </c>
      <c r="G43" s="48" t="s">
        <v>16</v>
      </c>
      <c r="H43" s="67">
        <f>IF(C41="","",H45-C41)</f>
        <v>0</v>
      </c>
      <c r="I43" s="27" t="s">
        <v>8</v>
      </c>
      <c r="L43" s="66" t="str">
        <f>IF(E43="","",IF(H43&gt;=365,"この方式は選択できません",IF(H43&lt;=0,"対象外になります",IF(H43&lt;30,25000,ROUNDUP(IF(E43/H43&gt;250000,75000,IF(E43/H43&gt;83333,E43/H43*0.3,25000)),-3)))))</f>
        <v/>
      </c>
      <c r="M43" s="5" t="s">
        <v>3</v>
      </c>
      <c r="N43" s="5"/>
      <c r="O43" s="5"/>
      <c r="R43" s="5" t="s">
        <v>40</v>
      </c>
      <c r="S43" s="65" t="str">
        <f>IF(E43="","",L43*14)</f>
        <v/>
      </c>
      <c r="T43" s="63" t="s">
        <v>3</v>
      </c>
      <c r="U43" s="27"/>
      <c r="V43" s="197" t="s">
        <v>40</v>
      </c>
      <c r="W43" s="197"/>
      <c r="X43" s="197"/>
      <c r="Y43" s="198" t="s">
        <v>24</v>
      </c>
      <c r="Z43" s="204"/>
      <c r="AA43" s="204"/>
      <c r="AB43" s="55"/>
    </row>
    <row r="44" spans="1:28" ht="36.75" customHeight="1" x14ac:dyDescent="0.4">
      <c r="B44" s="12"/>
      <c r="C44" s="14"/>
      <c r="D44" s="13"/>
      <c r="E44" s="40"/>
      <c r="F44" s="49"/>
      <c r="U44" s="55"/>
      <c r="V44" s="55"/>
      <c r="W44" s="55"/>
      <c r="X44" s="55"/>
      <c r="Y44" s="194"/>
      <c r="Z44" s="194"/>
      <c r="AA44" s="194"/>
      <c r="AB44" s="55"/>
    </row>
    <row r="45" spans="1:28" ht="36.75" customHeight="1" x14ac:dyDescent="0.4">
      <c r="B45" s="12"/>
      <c r="C45" s="14"/>
      <c r="D45" s="13"/>
      <c r="E45" s="40"/>
      <c r="F45" s="49"/>
      <c r="H45" s="50">
        <v>44442</v>
      </c>
      <c r="U45" s="55"/>
      <c r="V45" s="55"/>
      <c r="W45" s="55"/>
      <c r="X45" s="55"/>
      <c r="Y45" s="194"/>
      <c r="Z45" s="194"/>
      <c r="AA45" s="194"/>
      <c r="AB45" s="55"/>
    </row>
    <row r="46" spans="1:28" ht="36.75" customHeight="1" x14ac:dyDescent="0.4">
      <c r="B46" s="12"/>
      <c r="C46" s="14"/>
      <c r="D46" s="13"/>
      <c r="E46" s="40"/>
      <c r="F46" s="49"/>
      <c r="U46" s="55"/>
      <c r="V46" s="55"/>
      <c r="W46" s="55"/>
      <c r="X46" s="55"/>
      <c r="Y46" s="194"/>
      <c r="Z46" s="194"/>
      <c r="AA46" s="194"/>
      <c r="AB46" s="55"/>
    </row>
    <row r="47" spans="1:28" ht="36.75" customHeight="1" x14ac:dyDescent="0.4">
      <c r="B47" s="12"/>
      <c r="C47" s="14"/>
      <c r="D47" s="13"/>
      <c r="E47" s="40"/>
      <c r="F47" s="49"/>
      <c r="U47" s="55"/>
      <c r="V47" s="55"/>
      <c r="W47" s="55"/>
      <c r="X47" s="55"/>
      <c r="Y47" s="194"/>
      <c r="Z47" s="194"/>
      <c r="AA47" s="194"/>
      <c r="AB47" s="55"/>
    </row>
    <row r="48" spans="1:28" ht="18.75" customHeight="1" x14ac:dyDescent="0.4">
      <c r="B48" s="12"/>
      <c r="C48" s="14"/>
      <c r="D48" s="13"/>
      <c r="E48" s="40"/>
      <c r="F48" s="49"/>
      <c r="U48" s="55"/>
      <c r="V48" s="55"/>
      <c r="W48" s="55"/>
      <c r="X48" s="55"/>
      <c r="Y48" s="194"/>
      <c r="Z48" s="194"/>
      <c r="AA48" s="194"/>
      <c r="AB48" s="55"/>
    </row>
    <row r="49" spans="2:28" ht="84" customHeight="1" x14ac:dyDescent="0.4">
      <c r="B49" s="12"/>
      <c r="C49" s="14"/>
      <c r="D49" s="13"/>
      <c r="E49" s="40"/>
      <c r="F49" s="49"/>
      <c r="U49" s="55"/>
      <c r="V49" s="55"/>
      <c r="W49" s="59"/>
      <c r="X49" s="55"/>
      <c r="Y49" s="194"/>
      <c r="Z49" s="194"/>
      <c r="AA49" s="194"/>
      <c r="AB49" s="55"/>
    </row>
    <row r="50" spans="2:28" x14ac:dyDescent="0.4">
      <c r="U50" s="55"/>
      <c r="V50" s="55"/>
      <c r="W50" s="55"/>
      <c r="X50" s="55"/>
      <c r="Y50" s="55"/>
      <c r="Z50" s="55"/>
      <c r="AA50" s="55"/>
      <c r="AB50" s="55"/>
    </row>
  </sheetData>
  <protectedRanges>
    <protectedRange sqref="C41 E43 C27 E29" name="範囲4_1"/>
    <protectedRange sqref="E43 E15:E16 E29 E7:E11" name="範囲1_1"/>
    <protectedRange sqref="E44:E49 E30:E34" name="範囲3_1"/>
  </protectedRanges>
  <mergeCells count="63">
    <mergeCell ref="Y10:AA10"/>
    <mergeCell ref="Y11:AA11"/>
    <mergeCell ref="A1:AA1"/>
    <mergeCell ref="B2:AA2"/>
    <mergeCell ref="V7:X7"/>
    <mergeCell ref="V8:X8"/>
    <mergeCell ref="V9:X9"/>
    <mergeCell ref="Y5:AA6"/>
    <mergeCell ref="Y9:AA9"/>
    <mergeCell ref="R5:T5"/>
    <mergeCell ref="Y4:AA4"/>
    <mergeCell ref="Y7:AA7"/>
    <mergeCell ref="Y8:AA8"/>
    <mergeCell ref="B3:AA3"/>
    <mergeCell ref="V5:X6"/>
    <mergeCell ref="V27:X28"/>
    <mergeCell ref="B15:B16"/>
    <mergeCell ref="B7:B8"/>
    <mergeCell ref="G5:L5"/>
    <mergeCell ref="B10:B11"/>
    <mergeCell ref="O14:Q14"/>
    <mergeCell ref="V13:X13"/>
    <mergeCell ref="V11:X11"/>
    <mergeCell ref="V10:X10"/>
    <mergeCell ref="V12:X12"/>
    <mergeCell ref="V14:X14"/>
    <mergeCell ref="V15:X15"/>
    <mergeCell ref="V16:X16"/>
    <mergeCell ref="C15:C16"/>
    <mergeCell ref="D15:D16"/>
    <mergeCell ref="F15:F16"/>
    <mergeCell ref="R27:T28"/>
    <mergeCell ref="Y12:AA14"/>
    <mergeCell ref="V41:X42"/>
    <mergeCell ref="V43:X43"/>
    <mergeCell ref="Y41:AA42"/>
    <mergeCell ref="Y15:AA16"/>
    <mergeCell ref="Y18:AA18"/>
    <mergeCell ref="Y17:AA17"/>
    <mergeCell ref="Y23:AA23"/>
    <mergeCell ref="Y19:AA19"/>
    <mergeCell ref="Y20:AA20"/>
    <mergeCell ref="Y21:AA21"/>
    <mergeCell ref="Y22:AA22"/>
    <mergeCell ref="V29:X29"/>
    <mergeCell ref="Y27:AA28"/>
    <mergeCell ref="R12:T13"/>
    <mergeCell ref="R41:T42"/>
    <mergeCell ref="E15:E16"/>
    <mergeCell ref="Y49:AA49"/>
    <mergeCell ref="Y24:AA24"/>
    <mergeCell ref="Y26:AA26"/>
    <mergeCell ref="Y43:AA43"/>
    <mergeCell ref="Y44:AA44"/>
    <mergeCell ref="Y45:AA45"/>
    <mergeCell ref="Y46:AA46"/>
    <mergeCell ref="Y47:AA47"/>
    <mergeCell ref="Y38:AA38"/>
    <mergeCell ref="Y40:AA40"/>
    <mergeCell ref="Y29:AA29"/>
    <mergeCell ref="Y48:AA48"/>
    <mergeCell ref="B25:AA25"/>
    <mergeCell ref="B39:AA39"/>
  </mergeCells>
  <phoneticPr fontId="2"/>
  <dataValidations disablePrompts="1" count="2">
    <dataValidation type="list" allowBlank="1" showInputMessage="1" showErrorMessage="1" promptTitle="年度日数について" prompt="365日か366日のいずれかを選択してください" sqref="H7:H8">
      <formula1>$E$20:$E$21</formula1>
    </dataValidation>
    <dataValidation allowBlank="1" showErrorMessage="1" sqref="I7:J8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>&amp;L&amp;"ＭＳ ゴシック,標準"&amp;20●●市：令和３年９月３日～９月16日分&amp;R&amp;"-,太字"&amp;48Ⓐ</oddHeader>
  </headerFooter>
  <rowBreaks count="1" manualBreakCount="1">
    <brk id="2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31" zoomScale="55" zoomScaleNormal="60" zoomScaleSheetLayoutView="55" zoomScalePageLayoutView="40" workbookViewId="0">
      <selection activeCell="E39" sqref="E39"/>
    </sheetView>
  </sheetViews>
  <sheetFormatPr defaultRowHeight="21" x14ac:dyDescent="0.4"/>
  <cols>
    <col min="1" max="1" width="1.5" style="1" customWidth="1"/>
    <col min="2" max="2" width="10.125" style="41" customWidth="1"/>
    <col min="3" max="3" width="24.125" style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88" t="s">
        <v>92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6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6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6" s="3" customFormat="1" ht="41.25" customHeight="1" x14ac:dyDescent="0.4">
      <c r="B4" s="193" t="s">
        <v>91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73" t="s">
        <v>19</v>
      </c>
      <c r="X4" s="73"/>
      <c r="Y4" s="73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73"/>
      <c r="X5" s="73"/>
      <c r="Y5" s="73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73"/>
      <c r="X6" s="73"/>
      <c r="Y6" s="73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73"/>
      <c r="X7" s="73"/>
      <c r="Y7" s="73"/>
      <c r="Z7" s="57"/>
    </row>
    <row r="8" spans="1:26" s="3" customFormat="1" ht="21.75" customHeight="1" x14ac:dyDescent="0.4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73"/>
      <c r="X8" s="73"/>
      <c r="Y8" s="73"/>
      <c r="Z8" s="57"/>
    </row>
    <row r="9" spans="1:26" s="3" customFormat="1" ht="30" customHeight="1" x14ac:dyDescent="0.4">
      <c r="A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73"/>
      <c r="X9" s="73"/>
      <c r="Y9" s="73"/>
      <c r="Z9" s="57"/>
    </row>
    <row r="10" spans="1:26" ht="42" customHeight="1" x14ac:dyDescent="0.4">
      <c r="B10" s="95" t="s">
        <v>70</v>
      </c>
      <c r="C10" s="27"/>
      <c r="D10" s="6"/>
      <c r="E10" s="24"/>
      <c r="H10" s="42"/>
      <c r="I10" s="42"/>
      <c r="J10" s="69" t="s">
        <v>73</v>
      </c>
      <c r="L10" s="25"/>
      <c r="N10" s="25"/>
      <c r="P10" s="1"/>
      <c r="Q10" s="68" t="s">
        <v>53</v>
      </c>
      <c r="R10" s="84"/>
      <c r="S10" s="69"/>
      <c r="T10" s="76" t="s">
        <v>25</v>
      </c>
      <c r="U10" s="76"/>
      <c r="V10" s="76"/>
      <c r="W10" s="69" t="s">
        <v>38</v>
      </c>
      <c r="X10" s="69"/>
      <c r="Y10" s="69"/>
      <c r="Z10" s="55"/>
    </row>
    <row r="11" spans="1:26" ht="33.75" customHeight="1" thickBot="1" x14ac:dyDescent="0.45">
      <c r="B11" s="82"/>
      <c r="C11" s="58"/>
      <c r="D11" s="18"/>
      <c r="E11" s="54" t="s">
        <v>15</v>
      </c>
      <c r="F11" s="27"/>
      <c r="G11" s="27"/>
      <c r="H11" s="31"/>
      <c r="I11" s="31"/>
      <c r="J11" s="54" t="s">
        <v>79</v>
      </c>
      <c r="K11" s="5"/>
      <c r="L11" s="5"/>
      <c r="M11" s="5"/>
      <c r="Q11" s="54" t="s">
        <v>79</v>
      </c>
      <c r="S11" s="55"/>
      <c r="T11" s="77"/>
      <c r="U11" s="77"/>
      <c r="V11" s="77"/>
      <c r="W11" s="69" t="s">
        <v>38</v>
      </c>
      <c r="X11" s="75"/>
      <c r="Y11" s="75"/>
      <c r="Z11" s="55"/>
    </row>
    <row r="12" spans="1:26" ht="90" customHeight="1" thickBot="1" x14ac:dyDescent="0.45">
      <c r="B12" s="78" t="s">
        <v>72</v>
      </c>
      <c r="C12" s="83" t="s">
        <v>75</v>
      </c>
      <c r="D12" s="21" t="s">
        <v>2</v>
      </c>
      <c r="E12" s="26">
        <v>15000000</v>
      </c>
      <c r="F12" s="27" t="s">
        <v>3</v>
      </c>
      <c r="G12" s="27"/>
      <c r="H12" s="37"/>
      <c r="J12" s="64">
        <f>IF(E12="","",ROUNDUP(IF(E12/60&gt;250000,100000,IF(E12/60&gt;75000,E12/60*0.4,30000)),-3))</f>
        <v>100000</v>
      </c>
      <c r="K12" s="5" t="s">
        <v>3</v>
      </c>
      <c r="L12" s="5"/>
      <c r="M12" s="5"/>
      <c r="P12" s="6" t="s">
        <v>32</v>
      </c>
      <c r="Q12" s="65">
        <f>IF(J12="","",J12*C7)</f>
        <v>2400000</v>
      </c>
      <c r="R12" s="63" t="s">
        <v>3</v>
      </c>
      <c r="S12" s="27"/>
      <c r="T12" s="77" t="s">
        <v>28</v>
      </c>
      <c r="U12" s="77"/>
      <c r="V12" s="77"/>
      <c r="W12" s="71" t="s">
        <v>20</v>
      </c>
      <c r="X12" s="72"/>
      <c r="Y12" s="72"/>
      <c r="Z12" s="55"/>
    </row>
    <row r="13" spans="1:26" ht="90" customHeight="1" thickBot="1" x14ac:dyDescent="0.45">
      <c r="B13" s="79"/>
      <c r="C13" s="83" t="s">
        <v>74</v>
      </c>
      <c r="D13" s="21" t="s">
        <v>9</v>
      </c>
      <c r="E13" s="26">
        <v>5310000</v>
      </c>
      <c r="F13" s="27" t="s">
        <v>3</v>
      </c>
      <c r="G13" s="27"/>
      <c r="H13" s="37"/>
      <c r="J13" s="64">
        <f>IF(E13="","",ROUNDUP(IF(E13/59&gt;250000,100000,IF(E13/59&gt;75000,E13/59*0.4,30000)),-3))</f>
        <v>36000</v>
      </c>
      <c r="K13" s="5" t="s">
        <v>3</v>
      </c>
      <c r="L13" s="5"/>
      <c r="M13" s="5"/>
      <c r="P13" s="6" t="s">
        <v>33</v>
      </c>
      <c r="Q13" s="65">
        <f>IF(J13="","",J13*C7)</f>
        <v>864000</v>
      </c>
      <c r="R13" s="63" t="s">
        <v>3</v>
      </c>
      <c r="S13" s="27"/>
      <c r="T13" s="77" t="s">
        <v>29</v>
      </c>
      <c r="U13" s="77"/>
      <c r="V13" s="77"/>
      <c r="W13" s="71" t="s">
        <v>22</v>
      </c>
      <c r="X13" s="72"/>
      <c r="Y13" s="72"/>
      <c r="Z13" s="55"/>
    </row>
    <row r="14" spans="1:26" ht="21" customHeight="1" x14ac:dyDescent="0.4">
      <c r="D14" s="9"/>
      <c r="E14" s="41"/>
      <c r="J14" s="41"/>
      <c r="P14" s="54"/>
      <c r="Q14" s="92"/>
      <c r="R14" s="84"/>
      <c r="S14" s="69"/>
      <c r="T14" s="77"/>
      <c r="U14" s="77"/>
      <c r="V14" s="77"/>
      <c r="W14" s="75" t="s">
        <v>38</v>
      </c>
      <c r="X14" s="75"/>
      <c r="Y14" s="75"/>
      <c r="Z14" s="55"/>
    </row>
    <row r="15" spans="1:26" s="101" customFormat="1" ht="9" customHeight="1" x14ac:dyDescent="0.4">
      <c r="B15" s="102"/>
      <c r="D15" s="103"/>
      <c r="E15" s="102"/>
      <c r="J15" s="102"/>
      <c r="P15" s="104"/>
      <c r="Q15" s="105"/>
      <c r="R15" s="106"/>
      <c r="S15" s="107"/>
      <c r="T15" s="108"/>
      <c r="U15" s="108"/>
      <c r="V15" s="108"/>
      <c r="W15" s="75"/>
      <c r="X15" s="75"/>
      <c r="Y15" s="75"/>
      <c r="Z15" s="62"/>
    </row>
    <row r="16" spans="1:26" s="5" customFormat="1" x14ac:dyDescent="0.4">
      <c r="D16" s="6"/>
      <c r="E16" s="24"/>
      <c r="H16" s="42"/>
      <c r="I16" s="42"/>
      <c r="J16" s="10"/>
      <c r="P16" s="68"/>
      <c r="R16" s="84"/>
      <c r="S16" s="69"/>
      <c r="T16" s="77"/>
      <c r="U16" s="77"/>
      <c r="V16" s="77"/>
      <c r="W16" s="75"/>
      <c r="X16" s="75"/>
      <c r="Y16" s="75"/>
      <c r="Z16" s="27"/>
    </row>
    <row r="17" spans="1:26" s="5" customFormat="1" ht="50.25" customHeight="1" x14ac:dyDescent="0.4">
      <c r="B17" s="96" t="s">
        <v>76</v>
      </c>
      <c r="D17" s="6"/>
      <c r="J17" s="88" t="s">
        <v>14</v>
      </c>
      <c r="K17" s="6"/>
      <c r="L17" s="88" t="s">
        <v>94</v>
      </c>
      <c r="M17" s="6"/>
      <c r="N17" s="68" t="s">
        <v>138</v>
      </c>
      <c r="O17" s="43"/>
      <c r="P17" s="6"/>
      <c r="Q17" s="92" t="s">
        <v>78</v>
      </c>
      <c r="S17" s="27"/>
      <c r="T17" s="77"/>
      <c r="U17" s="77"/>
      <c r="V17" s="77"/>
      <c r="W17" s="75"/>
      <c r="X17" s="75"/>
      <c r="Y17" s="75"/>
      <c r="Z17" s="27"/>
    </row>
    <row r="18" spans="1:26" s="5" customFormat="1" ht="24" customHeight="1" thickBot="1" x14ac:dyDescent="0.45">
      <c r="B18" s="81"/>
      <c r="D18" s="6"/>
      <c r="E18" s="24" t="s">
        <v>15</v>
      </c>
      <c r="J18" s="54" t="s">
        <v>79</v>
      </c>
      <c r="L18" s="54" t="s">
        <v>93</v>
      </c>
      <c r="M18" s="81"/>
      <c r="N18" s="54" t="s">
        <v>79</v>
      </c>
      <c r="O18" s="81"/>
      <c r="P18" s="6"/>
      <c r="Q18" s="54" t="s">
        <v>79</v>
      </c>
      <c r="S18" s="27"/>
      <c r="T18" s="77"/>
      <c r="U18" s="77"/>
      <c r="V18" s="77"/>
      <c r="W18" s="75"/>
      <c r="X18" s="75"/>
      <c r="Y18" s="75"/>
      <c r="Z18" s="27"/>
    </row>
    <row r="19" spans="1:26" ht="72" customHeight="1" thickBot="1" x14ac:dyDescent="0.45">
      <c r="B19" s="190" t="s">
        <v>72</v>
      </c>
      <c r="C19" s="53" t="s">
        <v>75</v>
      </c>
      <c r="D19" s="87" t="s">
        <v>4</v>
      </c>
      <c r="E19" s="85">
        <v>15000000</v>
      </c>
      <c r="F19" s="27" t="s">
        <v>3</v>
      </c>
      <c r="G19" s="33"/>
      <c r="H19" s="37"/>
      <c r="I19" s="93" t="s">
        <v>80</v>
      </c>
      <c r="J19" s="64">
        <f>IF(E21="","",E19-E21)</f>
        <v>14000000</v>
      </c>
      <c r="K19" s="5" t="s">
        <v>3</v>
      </c>
      <c r="L19" s="66">
        <v>200000</v>
      </c>
      <c r="M19" s="5" t="s">
        <v>3</v>
      </c>
      <c r="N19" s="66">
        <f>IF(E21="","",IF(ROUNDUP(IF(J19/60*0.4&gt;200000,200000,J19/60*0.4),-3)&gt;L19,L19,ROUNDUP(IF(J19/60*0.4&gt;200000,200000,J19/60*0.4),-3)))</f>
        <v>94000</v>
      </c>
      <c r="O19" s="5" t="s">
        <v>3</v>
      </c>
      <c r="P19" s="6" t="s">
        <v>34</v>
      </c>
      <c r="Q19" s="65">
        <f>IF(N19="","",N19*C7)</f>
        <v>2256000</v>
      </c>
      <c r="R19" s="63" t="s">
        <v>3</v>
      </c>
      <c r="S19" s="27"/>
      <c r="T19" s="77" t="s">
        <v>30</v>
      </c>
      <c r="U19" s="77"/>
      <c r="V19" s="77"/>
      <c r="W19" s="71" t="s">
        <v>21</v>
      </c>
      <c r="X19" s="71"/>
      <c r="Y19" s="71"/>
      <c r="Z19" s="55"/>
    </row>
    <row r="20" spans="1:26" ht="72" customHeight="1" thickBot="1" x14ac:dyDescent="0.45">
      <c r="B20" s="191"/>
      <c r="C20" s="53" t="s">
        <v>74</v>
      </c>
      <c r="D20" s="90" t="s">
        <v>55</v>
      </c>
      <c r="E20" s="91">
        <v>5310000</v>
      </c>
      <c r="F20" s="27" t="s">
        <v>3</v>
      </c>
      <c r="G20" s="33"/>
      <c r="H20" s="39"/>
      <c r="I20" s="93" t="s">
        <v>81</v>
      </c>
      <c r="J20" s="94">
        <f>IF(E21="","",E20-E21)</f>
        <v>4310000</v>
      </c>
      <c r="K20" s="5" t="s">
        <v>3</v>
      </c>
      <c r="L20" s="66">
        <v>200000</v>
      </c>
      <c r="M20" s="5" t="s">
        <v>3</v>
      </c>
      <c r="N20" s="66">
        <f>IF(E21="","",IF(ROUNDUP(IF(J20/59*0.4&gt;200000,200000,J20/59*0.4),-3)&gt;L20,L20,ROUNDUP(IF(J20/59*0.4&gt;200000,200000,J20/59*0.4),-3)))</f>
        <v>30000</v>
      </c>
      <c r="O20" s="5" t="s">
        <v>3</v>
      </c>
      <c r="P20" s="6" t="s">
        <v>35</v>
      </c>
      <c r="Q20" s="65">
        <f>IF(N20="","",N20*C7)</f>
        <v>720000</v>
      </c>
      <c r="R20" s="63" t="s">
        <v>3</v>
      </c>
      <c r="S20" s="27"/>
      <c r="T20" s="77" t="s">
        <v>31</v>
      </c>
      <c r="U20" s="77"/>
      <c r="V20" s="77"/>
      <c r="W20" s="71"/>
      <c r="X20" s="71"/>
      <c r="Y20" s="71"/>
      <c r="Z20" s="55"/>
    </row>
    <row r="21" spans="1:26" ht="63.75" customHeight="1" thickBot="1" x14ac:dyDescent="0.45">
      <c r="B21" s="192"/>
      <c r="C21" s="53" t="s">
        <v>77</v>
      </c>
      <c r="D21" s="89" t="s">
        <v>11</v>
      </c>
      <c r="E21" s="86">
        <v>1000000</v>
      </c>
      <c r="F21" s="27" t="s">
        <v>3</v>
      </c>
      <c r="L21" s="122" t="s">
        <v>96</v>
      </c>
      <c r="S21" s="55"/>
      <c r="T21" s="55"/>
      <c r="U21" s="55"/>
      <c r="V21" s="55"/>
      <c r="W21" s="70"/>
      <c r="X21" s="70"/>
      <c r="Y21" s="70"/>
      <c r="Z21" s="55"/>
    </row>
    <row r="22" spans="1:26" ht="36.75" customHeight="1" x14ac:dyDescent="0.4">
      <c r="B22" s="81"/>
      <c r="S22" s="55"/>
      <c r="T22" s="55"/>
      <c r="U22" s="55"/>
      <c r="V22" s="55"/>
      <c r="W22" s="70"/>
      <c r="X22" s="70"/>
      <c r="Y22" s="70"/>
      <c r="Z22" s="55"/>
    </row>
    <row r="23" spans="1:26" s="3" customFormat="1" ht="41.25" customHeight="1" x14ac:dyDescent="0.4">
      <c r="B23" s="193" t="s">
        <v>90</v>
      </c>
      <c r="C23" s="193"/>
      <c r="D23" s="193"/>
      <c r="E23" s="193"/>
      <c r="F23" s="193"/>
      <c r="G23" s="193"/>
      <c r="H23" s="193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73" t="s">
        <v>19</v>
      </c>
      <c r="X23" s="73"/>
      <c r="Y23" s="73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73"/>
      <c r="X24" s="73"/>
      <c r="Y24" s="73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73"/>
      <c r="X25" s="73"/>
      <c r="Y25" s="73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73"/>
      <c r="X26" s="73"/>
      <c r="Y26" s="73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73"/>
      <c r="X27" s="73"/>
      <c r="Y27" s="73"/>
      <c r="Z27" s="57"/>
    </row>
    <row r="28" spans="1:26" s="3" customFormat="1" ht="30" customHeight="1" x14ac:dyDescent="0.4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73"/>
      <c r="X28" s="73"/>
      <c r="Y28" s="73"/>
      <c r="Z28" s="57"/>
    </row>
    <row r="29" spans="1:26" ht="42" customHeight="1" x14ac:dyDescent="0.4">
      <c r="B29" s="95" t="s">
        <v>70</v>
      </c>
      <c r="C29" s="27"/>
      <c r="D29" s="6"/>
      <c r="E29" s="24"/>
      <c r="H29" s="42"/>
      <c r="I29" s="42"/>
      <c r="J29" s="69" t="s">
        <v>73</v>
      </c>
      <c r="L29" s="25"/>
      <c r="N29" s="25"/>
      <c r="P29" s="1"/>
      <c r="Q29" s="68" t="s">
        <v>53</v>
      </c>
      <c r="R29" s="84"/>
      <c r="S29" s="69"/>
      <c r="T29" s="76" t="s">
        <v>25</v>
      </c>
      <c r="U29" s="76"/>
      <c r="V29" s="76"/>
      <c r="W29" s="69" t="s">
        <v>38</v>
      </c>
      <c r="X29" s="69"/>
      <c r="Y29" s="69"/>
      <c r="Z29" s="55"/>
    </row>
    <row r="30" spans="1:26" ht="33.75" customHeight="1" thickBot="1" x14ac:dyDescent="0.45">
      <c r="B30" s="82"/>
      <c r="C30" s="58"/>
      <c r="D30" s="18"/>
      <c r="E30" s="54" t="s">
        <v>15</v>
      </c>
      <c r="F30" s="27"/>
      <c r="G30" s="27"/>
      <c r="H30" s="31"/>
      <c r="I30" s="31"/>
      <c r="J30" s="54" t="s">
        <v>79</v>
      </c>
      <c r="K30" s="5"/>
      <c r="L30" s="5"/>
      <c r="M30" s="5"/>
      <c r="Q30" s="54" t="s">
        <v>79</v>
      </c>
      <c r="S30" s="55"/>
      <c r="T30" s="77"/>
      <c r="U30" s="77"/>
      <c r="V30" s="77"/>
      <c r="W30" s="69" t="s">
        <v>38</v>
      </c>
      <c r="X30" s="75"/>
      <c r="Y30" s="75"/>
      <c r="Z30" s="55"/>
    </row>
    <row r="31" spans="1:26" ht="90" customHeight="1" thickBot="1" x14ac:dyDescent="0.45">
      <c r="B31" s="78" t="s">
        <v>72</v>
      </c>
      <c r="C31" s="83" t="s">
        <v>75</v>
      </c>
      <c r="D31" s="21" t="s">
        <v>2</v>
      </c>
      <c r="E31" s="26">
        <v>15000000</v>
      </c>
      <c r="F31" s="27" t="s">
        <v>3</v>
      </c>
      <c r="G31" s="27"/>
      <c r="H31" s="37"/>
      <c r="J31" s="64">
        <f>IF(E31="","",ROUNDUP(IF(E31/60&gt;250000,75000,IF(E31/60&gt;83333,E31/60*0.3,25000)),-3))</f>
        <v>75000</v>
      </c>
      <c r="K31" s="5" t="s">
        <v>3</v>
      </c>
      <c r="L31" s="5"/>
      <c r="M31" s="5"/>
      <c r="P31" s="6" t="s">
        <v>32</v>
      </c>
      <c r="Q31" s="65">
        <f>IF(J31="","",J31*C26)</f>
        <v>1800000</v>
      </c>
      <c r="R31" s="63" t="s">
        <v>3</v>
      </c>
      <c r="S31" s="27"/>
      <c r="T31" s="77" t="s">
        <v>28</v>
      </c>
      <c r="U31" s="77"/>
      <c r="V31" s="77"/>
      <c r="W31" s="71" t="s">
        <v>20</v>
      </c>
      <c r="X31" s="72"/>
      <c r="Y31" s="72"/>
      <c r="Z31" s="55"/>
    </row>
    <row r="32" spans="1:26" ht="90" customHeight="1" thickBot="1" x14ac:dyDescent="0.45">
      <c r="B32" s="79"/>
      <c r="C32" s="83" t="s">
        <v>74</v>
      </c>
      <c r="D32" s="21" t="s">
        <v>9</v>
      </c>
      <c r="E32" s="26">
        <v>5310000</v>
      </c>
      <c r="F32" s="27" t="s">
        <v>3</v>
      </c>
      <c r="G32" s="27"/>
      <c r="H32" s="37"/>
      <c r="J32" s="64">
        <f>IF(E32="","",ROUNDUP(IF(E32/59&gt;250000,75000,IF(E32/59&gt;83333,E32/59*0.3,25000)),-3))</f>
        <v>27000</v>
      </c>
      <c r="K32" s="5" t="s">
        <v>3</v>
      </c>
      <c r="L32" s="5"/>
      <c r="M32" s="5"/>
      <c r="P32" s="6" t="s">
        <v>33</v>
      </c>
      <c r="Q32" s="65">
        <f>IF(J32="","",J32*C26)</f>
        <v>648000</v>
      </c>
      <c r="R32" s="63" t="s">
        <v>3</v>
      </c>
      <c r="S32" s="27"/>
      <c r="T32" s="77" t="s">
        <v>29</v>
      </c>
      <c r="U32" s="77"/>
      <c r="V32" s="77"/>
      <c r="W32" s="71" t="s">
        <v>22</v>
      </c>
      <c r="X32" s="72"/>
      <c r="Y32" s="72"/>
      <c r="Z32" s="55"/>
    </row>
    <row r="33" spans="2:26" ht="21" customHeight="1" x14ac:dyDescent="0.4">
      <c r="D33" s="9"/>
      <c r="E33" s="41"/>
      <c r="J33" s="41"/>
      <c r="P33" s="54"/>
      <c r="Q33" s="92"/>
      <c r="R33" s="84"/>
      <c r="S33" s="69"/>
      <c r="T33" s="77"/>
      <c r="U33" s="77"/>
      <c r="V33" s="77"/>
      <c r="W33" s="75" t="s">
        <v>38</v>
      </c>
      <c r="X33" s="75"/>
      <c r="Y33" s="75"/>
      <c r="Z33" s="55"/>
    </row>
    <row r="34" spans="2:26" s="101" customFormat="1" ht="9" customHeight="1" x14ac:dyDescent="0.4">
      <c r="B34" s="102"/>
      <c r="D34" s="103"/>
      <c r="E34" s="102"/>
      <c r="J34" s="102"/>
      <c r="P34" s="104"/>
      <c r="Q34" s="105"/>
      <c r="R34" s="106"/>
      <c r="S34" s="107"/>
      <c r="T34" s="108"/>
      <c r="U34" s="108"/>
      <c r="V34" s="108"/>
      <c r="W34" s="75"/>
      <c r="X34" s="75"/>
      <c r="Y34" s="75"/>
      <c r="Z34" s="62"/>
    </row>
    <row r="35" spans="2:26" s="5" customFormat="1" x14ac:dyDescent="0.4">
      <c r="D35" s="6"/>
      <c r="E35" s="24"/>
      <c r="H35" s="42"/>
      <c r="I35" s="42"/>
      <c r="J35" s="10"/>
      <c r="P35" s="68"/>
      <c r="R35" s="84"/>
      <c r="S35" s="69"/>
      <c r="T35" s="77"/>
      <c r="U35" s="77"/>
      <c r="V35" s="77"/>
      <c r="W35" s="75"/>
      <c r="X35" s="75"/>
      <c r="Y35" s="75"/>
      <c r="Z35" s="27"/>
    </row>
    <row r="36" spans="2:26" s="5" customFormat="1" ht="50.25" customHeight="1" x14ac:dyDescent="0.4">
      <c r="B36" s="96" t="s">
        <v>76</v>
      </c>
      <c r="D36" s="6"/>
      <c r="J36" s="88" t="s">
        <v>14</v>
      </c>
      <c r="K36" s="6"/>
      <c r="L36" s="88" t="s">
        <v>94</v>
      </c>
      <c r="M36" s="6"/>
      <c r="N36" s="68" t="s">
        <v>138</v>
      </c>
      <c r="O36" s="43"/>
      <c r="P36" s="6"/>
      <c r="Q36" s="92" t="s">
        <v>78</v>
      </c>
      <c r="S36" s="27"/>
      <c r="T36" s="77"/>
      <c r="U36" s="77"/>
      <c r="V36" s="77"/>
      <c r="W36" s="75"/>
      <c r="X36" s="75"/>
      <c r="Y36" s="75"/>
      <c r="Z36" s="27"/>
    </row>
    <row r="37" spans="2:26" s="5" customFormat="1" ht="24" customHeight="1" thickBot="1" x14ac:dyDescent="0.45">
      <c r="B37" s="81"/>
      <c r="D37" s="6"/>
      <c r="E37" s="24" t="s">
        <v>15</v>
      </c>
      <c r="J37" s="54" t="s">
        <v>79</v>
      </c>
      <c r="L37" s="54" t="s">
        <v>79</v>
      </c>
      <c r="M37" s="81"/>
      <c r="N37" s="54" t="s">
        <v>79</v>
      </c>
      <c r="O37" s="81"/>
      <c r="P37" s="6"/>
      <c r="Q37" s="54" t="s">
        <v>79</v>
      </c>
      <c r="S37" s="27"/>
      <c r="T37" s="77"/>
      <c r="U37" s="77"/>
      <c r="V37" s="77"/>
      <c r="W37" s="75"/>
      <c r="X37" s="75"/>
      <c r="Y37" s="75"/>
      <c r="Z37" s="27"/>
    </row>
    <row r="38" spans="2:26" ht="72" customHeight="1" thickBot="1" x14ac:dyDescent="0.45">
      <c r="B38" s="80" t="s">
        <v>72</v>
      </c>
      <c r="C38" s="53" t="s">
        <v>75</v>
      </c>
      <c r="D38" s="87" t="s">
        <v>4</v>
      </c>
      <c r="E38" s="85">
        <v>15000000</v>
      </c>
      <c r="F38" s="27" t="s">
        <v>3</v>
      </c>
      <c r="G38" s="33"/>
      <c r="H38" s="37"/>
      <c r="I38" s="93" t="s">
        <v>80</v>
      </c>
      <c r="J38" s="64">
        <f>IF(E40="","",E38-E40)</f>
        <v>14000000</v>
      </c>
      <c r="K38" s="5" t="s">
        <v>3</v>
      </c>
      <c r="L38" s="66">
        <f>IF(E40="","",ROUNDUP(IF((E38/60)*0.3&lt;200000,(E38/60)*0.3,200000),-3))</f>
        <v>75000</v>
      </c>
      <c r="M38" s="5" t="s">
        <v>3</v>
      </c>
      <c r="N38" s="66">
        <f>IF(E40="","",IF(ROUNDUP(IF(J38/60*0.4&gt;200000,200000,J38/60*0.4),-3)&gt;L38,L38,ROUNDUP(IF(J38/60*0.4&gt;200000,200000,J38/60*0.4),-3)))</f>
        <v>75000</v>
      </c>
      <c r="O38" s="5" t="s">
        <v>3</v>
      </c>
      <c r="P38" s="6" t="s">
        <v>34</v>
      </c>
      <c r="Q38" s="65">
        <f>IF(N38="","",N38*C26)</f>
        <v>1800000</v>
      </c>
      <c r="R38" s="63" t="s">
        <v>3</v>
      </c>
      <c r="S38" s="27"/>
      <c r="T38" s="77" t="s">
        <v>30</v>
      </c>
      <c r="U38" s="77"/>
      <c r="V38" s="77"/>
      <c r="W38" s="71" t="s">
        <v>21</v>
      </c>
      <c r="X38" s="71"/>
      <c r="Y38" s="71"/>
      <c r="Z38" s="55"/>
    </row>
    <row r="39" spans="2:26" ht="72" customHeight="1" thickBot="1" x14ac:dyDescent="0.45">
      <c r="B39" s="80"/>
      <c r="C39" s="53" t="s">
        <v>74</v>
      </c>
      <c r="D39" s="90" t="s">
        <v>55</v>
      </c>
      <c r="E39" s="91">
        <v>5310000</v>
      </c>
      <c r="F39" s="27" t="s">
        <v>3</v>
      </c>
      <c r="G39" s="33"/>
      <c r="H39" s="39"/>
      <c r="I39" s="93" t="s">
        <v>81</v>
      </c>
      <c r="J39" s="94">
        <f>IF(E40="","",E39-E40)</f>
        <v>4310000</v>
      </c>
      <c r="K39" s="5" t="s">
        <v>3</v>
      </c>
      <c r="L39" s="66">
        <f>IF(E40="","",ROUNDUP(IF((E39/59)*0.3&lt;200000,(E39/59)*0.3,200000),-3))</f>
        <v>27000</v>
      </c>
      <c r="M39" s="5" t="s">
        <v>3</v>
      </c>
      <c r="N39" s="66">
        <f>IF(E40="","",IF(ROUNDUP(IF(J39/59*0.4&gt;200000,200000,J39/59*0.4),-3)&gt;L39,L39,ROUNDUP(IF(J39/59*0.4&gt;200000,200000,J39/59*0.4),-3)))</f>
        <v>27000</v>
      </c>
      <c r="O39" s="5" t="s">
        <v>3</v>
      </c>
      <c r="P39" s="6" t="s">
        <v>35</v>
      </c>
      <c r="Q39" s="65">
        <f>IF(N39="","",N39*C26)</f>
        <v>648000</v>
      </c>
      <c r="R39" s="63" t="s">
        <v>3</v>
      </c>
      <c r="S39" s="27"/>
      <c r="T39" s="77" t="s">
        <v>31</v>
      </c>
      <c r="U39" s="77"/>
      <c r="V39" s="77"/>
      <c r="W39" s="71"/>
      <c r="X39" s="71"/>
      <c r="Y39" s="71"/>
      <c r="Z39" s="55"/>
    </row>
    <row r="40" spans="2:26" ht="63.75" customHeight="1" thickBot="1" x14ac:dyDescent="0.45">
      <c r="B40" s="80"/>
      <c r="C40" s="53" t="s">
        <v>77</v>
      </c>
      <c r="D40" s="89" t="s">
        <v>11</v>
      </c>
      <c r="E40" s="86">
        <v>1000000</v>
      </c>
      <c r="F40" s="27" t="s">
        <v>3</v>
      </c>
      <c r="L40" s="122" t="s">
        <v>95</v>
      </c>
      <c r="S40" s="55"/>
      <c r="T40" s="55"/>
      <c r="U40" s="55"/>
      <c r="V40" s="55"/>
      <c r="W40" s="70"/>
      <c r="X40" s="70"/>
      <c r="Y40" s="70"/>
      <c r="Z40" s="55"/>
    </row>
    <row r="41" spans="2:26" ht="36.75" customHeight="1" x14ac:dyDescent="0.4">
      <c r="B41" s="81"/>
      <c r="S41" s="55"/>
      <c r="T41" s="55"/>
      <c r="U41" s="55"/>
      <c r="V41" s="55"/>
      <c r="W41" s="70"/>
      <c r="X41" s="70"/>
      <c r="Y41" s="70"/>
      <c r="Z41" s="55"/>
    </row>
  </sheetData>
  <mergeCells count="6">
    <mergeCell ref="B19:B21"/>
    <mergeCell ref="A1:Y1"/>
    <mergeCell ref="B2:Y2"/>
    <mergeCell ref="B3:Y3"/>
    <mergeCell ref="B23:H23"/>
    <mergeCell ref="B4:H4"/>
  </mergeCells>
  <phoneticPr fontId="2"/>
  <dataValidations count="1">
    <dataValidation type="list" allowBlank="1" showInputMessage="1" showErrorMessage="1" sqref="C26 C7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1" fitToHeight="0" orientation="landscape" cellComments="asDisplayed" r:id="rId1"/>
  <rowBreaks count="1" manualBreakCount="1">
    <brk id="22" max="18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zoomScale="115" zoomScaleNormal="115" workbookViewId="0">
      <selection activeCell="A10" sqref="A10:XFD11"/>
    </sheetView>
  </sheetViews>
  <sheetFormatPr defaultRowHeight="18.75" x14ac:dyDescent="0.4"/>
  <sheetData>
    <row r="3" spans="3:12" x14ac:dyDescent="0.4">
      <c r="C3">
        <v>9</v>
      </c>
      <c r="L3">
        <v>31</v>
      </c>
    </row>
    <row r="4" spans="3:12" x14ac:dyDescent="0.4">
      <c r="C4">
        <v>31</v>
      </c>
      <c r="L4">
        <v>29</v>
      </c>
    </row>
    <row r="5" spans="3:12" x14ac:dyDescent="0.4">
      <c r="C5">
        <v>30</v>
      </c>
      <c r="L5">
        <v>31</v>
      </c>
    </row>
    <row r="6" spans="3:12" x14ac:dyDescent="0.4">
      <c r="C6">
        <v>31</v>
      </c>
      <c r="L6">
        <v>30</v>
      </c>
    </row>
    <row r="7" spans="3:12" x14ac:dyDescent="0.4">
      <c r="C7">
        <v>30</v>
      </c>
      <c r="L7">
        <v>31</v>
      </c>
    </row>
    <row r="8" spans="3:12" x14ac:dyDescent="0.4">
      <c r="C8">
        <v>31</v>
      </c>
      <c r="L8">
        <v>30</v>
      </c>
    </row>
    <row r="9" spans="3:12" x14ac:dyDescent="0.4">
      <c r="C9">
        <v>28</v>
      </c>
      <c r="L9">
        <v>31</v>
      </c>
    </row>
    <row r="10" spans="3:12" x14ac:dyDescent="0.4">
      <c r="C10">
        <v>31</v>
      </c>
      <c r="L10">
        <v>31</v>
      </c>
    </row>
    <row r="11" spans="3:12" x14ac:dyDescent="0.4">
      <c r="C11">
        <v>31</v>
      </c>
      <c r="H11">
        <v>21</v>
      </c>
      <c r="L11">
        <v>30</v>
      </c>
    </row>
    <row r="12" spans="3:12" x14ac:dyDescent="0.4">
      <c r="C12">
        <v>30</v>
      </c>
      <c r="H12">
        <v>9</v>
      </c>
      <c r="L12">
        <v>31</v>
      </c>
    </row>
    <row r="13" spans="3:12" x14ac:dyDescent="0.4">
      <c r="C13">
        <v>31</v>
      </c>
      <c r="L13">
        <v>30</v>
      </c>
    </row>
    <row r="14" spans="3:12" x14ac:dyDescent="0.4">
      <c r="C14">
        <v>30</v>
      </c>
      <c r="L14">
        <v>31</v>
      </c>
    </row>
    <row r="15" spans="3:12" x14ac:dyDescent="0.4">
      <c r="C15">
        <v>22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zoomScale="40" zoomScaleNormal="60" zoomScaleSheetLayoutView="40" zoomScalePageLayoutView="40" workbookViewId="0">
      <selection activeCell="O7" sqref="O7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88" t="s">
        <v>199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7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7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7" s="3" customFormat="1" ht="41.25" customHeight="1" x14ac:dyDescent="0.4">
      <c r="B4" s="193" t="s">
        <v>175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184</v>
      </c>
      <c r="C7" s="165"/>
      <c r="D7" s="99" t="s">
        <v>85</v>
      </c>
      <c r="E7" s="180" t="s">
        <v>167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185</v>
      </c>
      <c r="C8" s="166"/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0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44.25" customHeight="1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190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44255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44256</v>
      </c>
      <c r="D15" s="99" t="s">
        <v>85</v>
      </c>
      <c r="E15" s="131" t="s">
        <v>191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29.25" customHeight="1" x14ac:dyDescent="0.4">
      <c r="A16" s="4"/>
      <c r="C16" s="133"/>
      <c r="D16" s="99"/>
      <c r="E16" s="98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s="3" customFormat="1" ht="30" customHeight="1" x14ac:dyDescent="0.4">
      <c r="A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51"/>
      <c r="R17" s="2"/>
      <c r="T17" s="57"/>
      <c r="U17" s="57"/>
      <c r="V17" s="58"/>
      <c r="W17" s="58"/>
      <c r="X17" s="160"/>
      <c r="Y17" s="160"/>
      <c r="Z17" s="160"/>
      <c r="AA17" s="57"/>
    </row>
    <row r="18" spans="1:27" ht="42" customHeight="1" x14ac:dyDescent="0.4">
      <c r="B18" s="95" t="s">
        <v>145</v>
      </c>
      <c r="C18" s="27"/>
      <c r="D18" s="6"/>
      <c r="E18" s="24"/>
      <c r="H18" s="42"/>
      <c r="I18" s="42"/>
      <c r="J18" s="152" t="s">
        <v>73</v>
      </c>
      <c r="L18" s="25"/>
      <c r="O18" s="154" t="s">
        <v>186</v>
      </c>
      <c r="P18" s="84"/>
      <c r="Q18" s="84"/>
      <c r="T18" s="152"/>
      <c r="U18" s="155" t="s">
        <v>25</v>
      </c>
      <c r="V18" s="155"/>
      <c r="W18" s="155"/>
      <c r="X18" s="152" t="s">
        <v>38</v>
      </c>
      <c r="Y18" s="152"/>
      <c r="Z18" s="152"/>
      <c r="AA18" s="55"/>
    </row>
    <row r="19" spans="1:27" ht="33.75" customHeight="1" thickBot="1" x14ac:dyDescent="0.45">
      <c r="B19" s="82"/>
      <c r="C19" s="58"/>
      <c r="D19" s="18"/>
      <c r="E19" s="54" t="s">
        <v>15</v>
      </c>
      <c r="F19" s="27"/>
      <c r="G19" s="27"/>
      <c r="H19" s="31"/>
      <c r="I19" s="31"/>
      <c r="J19" s="54" t="s">
        <v>79</v>
      </c>
      <c r="K19" s="5"/>
      <c r="L19" s="5"/>
      <c r="M19" s="5"/>
      <c r="N19" s="6"/>
      <c r="O19" s="54" t="s">
        <v>79</v>
      </c>
      <c r="P19" s="1"/>
      <c r="Q19" s="1"/>
      <c r="T19" s="55"/>
      <c r="U19" s="156"/>
      <c r="V19" s="156"/>
      <c r="W19" s="156"/>
      <c r="X19" s="152" t="s">
        <v>38</v>
      </c>
      <c r="Y19" s="158"/>
      <c r="Z19" s="158"/>
      <c r="AA19" s="55"/>
    </row>
    <row r="20" spans="1:27" ht="90" customHeight="1" thickBot="1" x14ac:dyDescent="0.45">
      <c r="B20" s="80" t="s">
        <v>72</v>
      </c>
      <c r="C20" s="83" t="s">
        <v>107</v>
      </c>
      <c r="D20" s="21" t="s">
        <v>2</v>
      </c>
      <c r="E20" s="26"/>
      <c r="F20" s="27" t="s">
        <v>3</v>
      </c>
      <c r="G20" s="27"/>
      <c r="H20" s="37"/>
      <c r="J20" s="64" t="str">
        <f>IF(E20="","",ROUNDUP(IF(E20/C15&gt;250000,100000,IF(E20/C15&gt;75000,E20/C15*0.4,30000)),-3))</f>
        <v/>
      </c>
      <c r="K20" s="5" t="s">
        <v>3</v>
      </c>
      <c r="L20" s="5"/>
      <c r="M20" s="5"/>
      <c r="N20" s="169" t="s">
        <v>32</v>
      </c>
      <c r="O20" s="65" t="str">
        <f>IF(J20="","",J20*C7)</f>
        <v/>
      </c>
      <c r="P20" s="63" t="s">
        <v>3</v>
      </c>
      <c r="Q20" s="27"/>
      <c r="T20" s="27"/>
      <c r="U20" s="156" t="s">
        <v>29</v>
      </c>
      <c r="V20" s="156"/>
      <c r="W20" s="156"/>
      <c r="X20" s="157" t="s">
        <v>22</v>
      </c>
      <c r="Y20" s="159"/>
      <c r="Z20" s="159"/>
      <c r="AA20" s="55"/>
    </row>
    <row r="21" spans="1:27" ht="21" customHeight="1" x14ac:dyDescent="0.4">
      <c r="D21" s="9"/>
      <c r="E21" s="41"/>
      <c r="J21" s="41"/>
      <c r="N21" s="54"/>
      <c r="O21" s="92"/>
      <c r="P21" s="84"/>
      <c r="Q21" s="84"/>
      <c r="T21" s="152"/>
      <c r="U21" s="156"/>
      <c r="V21" s="156"/>
      <c r="W21" s="156"/>
      <c r="X21" s="158" t="s">
        <v>38</v>
      </c>
      <c r="Y21" s="158"/>
      <c r="Z21" s="158"/>
      <c r="AA21" s="55"/>
    </row>
    <row r="22" spans="1:27" s="101" customFormat="1" ht="9" customHeight="1" x14ac:dyDescent="0.4">
      <c r="B22" s="102"/>
      <c r="D22" s="103"/>
      <c r="E22" s="102"/>
      <c r="J22" s="102"/>
      <c r="N22" s="104"/>
      <c r="O22" s="105"/>
      <c r="P22" s="106"/>
      <c r="Q22" s="106"/>
      <c r="T22" s="107"/>
      <c r="U22" s="108"/>
      <c r="V22" s="108"/>
      <c r="W22" s="108"/>
      <c r="X22" s="158"/>
      <c r="Y22" s="158"/>
      <c r="Z22" s="158"/>
      <c r="AA22" s="62"/>
    </row>
    <row r="23" spans="1:27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1"/>
      <c r="O23" s="2"/>
      <c r="T23" s="57"/>
      <c r="U23" s="57"/>
      <c r="V23" s="58"/>
      <c r="W23" s="58"/>
      <c r="X23" s="160"/>
      <c r="Y23" s="160"/>
      <c r="Z23" s="160"/>
      <c r="AA23" s="57"/>
    </row>
    <row r="24" spans="1:27" ht="42" customHeight="1" x14ac:dyDescent="0.4">
      <c r="B24" s="95" t="s">
        <v>144</v>
      </c>
      <c r="C24" s="27"/>
      <c r="D24" s="6"/>
      <c r="E24" s="24"/>
      <c r="H24" s="42"/>
      <c r="I24" s="42"/>
      <c r="J24" s="152" t="s">
        <v>73</v>
      </c>
      <c r="L24" s="25"/>
      <c r="O24" s="154" t="s">
        <v>187</v>
      </c>
      <c r="P24" s="84"/>
      <c r="Q24" s="84"/>
      <c r="S24" s="154" t="s">
        <v>147</v>
      </c>
      <c r="T24" s="158"/>
      <c r="U24" s="155" t="s">
        <v>25</v>
      </c>
      <c r="V24" s="155"/>
      <c r="W24" s="155"/>
      <c r="X24" s="152" t="s">
        <v>38</v>
      </c>
      <c r="Y24" s="152"/>
      <c r="Z24" s="152"/>
      <c r="AA24" s="55"/>
    </row>
    <row r="25" spans="1:27" ht="33.75" customHeight="1" thickBot="1" x14ac:dyDescent="0.45">
      <c r="B25" s="82"/>
      <c r="C25" s="58"/>
      <c r="D25" s="18"/>
      <c r="E25" s="54" t="s">
        <v>79</v>
      </c>
      <c r="F25" s="27"/>
      <c r="G25" s="27"/>
      <c r="H25" s="31"/>
      <c r="I25" s="31"/>
      <c r="J25" s="54" t="s">
        <v>79</v>
      </c>
      <c r="K25" s="5"/>
      <c r="L25" s="5"/>
      <c r="M25" s="5"/>
      <c r="N25" s="6"/>
      <c r="O25" s="54" t="s">
        <v>79</v>
      </c>
      <c r="P25" s="1"/>
      <c r="Q25" s="1"/>
      <c r="S25" s="54" t="s">
        <v>79</v>
      </c>
      <c r="T25" s="158"/>
      <c r="U25" s="156"/>
      <c r="V25" s="156"/>
      <c r="W25" s="156"/>
      <c r="X25" s="152" t="s">
        <v>38</v>
      </c>
      <c r="Y25" s="158"/>
      <c r="Z25" s="158"/>
      <c r="AA25" s="55"/>
    </row>
    <row r="26" spans="1:27" ht="90" customHeight="1" thickBot="1" x14ac:dyDescent="0.45">
      <c r="B26" s="80" t="s">
        <v>72</v>
      </c>
      <c r="C26" s="83" t="s">
        <v>107</v>
      </c>
      <c r="D26" s="21" t="s">
        <v>159</v>
      </c>
      <c r="E26" s="187">
        <f>E20</f>
        <v>0</v>
      </c>
      <c r="F26" s="27" t="s">
        <v>3</v>
      </c>
      <c r="G26" s="27"/>
      <c r="H26" s="37"/>
      <c r="J26" s="64">
        <f>IF(E26="","",ROUNDUP(IF(E26/C15&gt;250000,75000,IF(E26/C15&gt;83333,E26/C15*0.3,25000)),-3))</f>
        <v>25000</v>
      </c>
      <c r="K26" s="5" t="s">
        <v>3</v>
      </c>
      <c r="L26" s="5"/>
      <c r="M26" s="5"/>
      <c r="N26" s="169" t="s">
        <v>33</v>
      </c>
      <c r="O26" s="65">
        <f>IF(J26="","",J26*C8)</f>
        <v>0</v>
      </c>
      <c r="P26" s="63" t="s">
        <v>3</v>
      </c>
      <c r="Q26" s="27"/>
      <c r="R26" s="174" t="s">
        <v>146</v>
      </c>
      <c r="S26" s="172">
        <f>SUM(O20,O26)</f>
        <v>0</v>
      </c>
      <c r="T26" s="63" t="s">
        <v>3</v>
      </c>
      <c r="U26" s="156" t="s">
        <v>29</v>
      </c>
      <c r="V26" s="156"/>
      <c r="W26" s="156"/>
      <c r="X26" s="157" t="s">
        <v>22</v>
      </c>
      <c r="Y26" s="159"/>
      <c r="Z26" s="159"/>
      <c r="AA26" s="55"/>
    </row>
    <row r="27" spans="1:27" ht="21" customHeight="1" x14ac:dyDescent="0.4">
      <c r="D27" s="9"/>
      <c r="E27" s="41"/>
      <c r="J27" s="41"/>
      <c r="P27" s="54"/>
      <c r="Q27" s="54"/>
    </row>
    <row r="28" spans="1:27" s="101" customFormat="1" ht="9" customHeight="1" x14ac:dyDescent="0.4">
      <c r="B28" s="102"/>
      <c r="D28" s="103"/>
      <c r="E28" s="102"/>
      <c r="J28" s="102"/>
      <c r="P28" s="104"/>
      <c r="Q28" s="104"/>
      <c r="R28" s="105"/>
      <c r="S28" s="106"/>
      <c r="T28" s="107"/>
      <c r="U28" s="108"/>
      <c r="V28" s="108"/>
      <c r="W28" s="108"/>
      <c r="X28" s="158"/>
      <c r="Y28" s="158"/>
      <c r="Z28" s="158"/>
      <c r="AA28" s="62"/>
    </row>
    <row r="29" spans="1:27" s="5" customFormat="1" x14ac:dyDescent="0.4">
      <c r="D29" s="6"/>
      <c r="E29" s="24"/>
      <c r="H29" s="42"/>
      <c r="I29" s="42"/>
      <c r="J29" s="10"/>
      <c r="P29" s="154"/>
      <c r="Q29" s="154"/>
      <c r="S29" s="84"/>
      <c r="T29" s="152"/>
      <c r="U29" s="156"/>
      <c r="V29" s="156"/>
      <c r="W29" s="156"/>
      <c r="X29" s="158"/>
      <c r="Y29" s="158"/>
      <c r="Z29" s="158"/>
      <c r="AA29" s="27"/>
    </row>
    <row r="30" spans="1:27" ht="36.75" customHeight="1" x14ac:dyDescent="0.4">
      <c r="B30" s="153"/>
      <c r="T30" s="55"/>
      <c r="U30" s="55"/>
      <c r="V30" s="55"/>
      <c r="W30" s="55"/>
      <c r="X30" s="151"/>
      <c r="Y30" s="151"/>
      <c r="Z30" s="151"/>
      <c r="AA30" s="55"/>
    </row>
  </sheetData>
  <mergeCells count="4">
    <mergeCell ref="A1:Z1"/>
    <mergeCell ref="B2:Z2"/>
    <mergeCell ref="B3:Z3"/>
    <mergeCell ref="B4:H4"/>
  </mergeCells>
  <phoneticPr fontId="2"/>
  <dataValidations count="1">
    <dataValidation type="date" allowBlank="1" showInputMessage="1" showErrorMessage="1" errorTitle="エラー" error="2021/1/2～2021/1/21の間で入力して下さい" sqref="C13">
      <formula1>44198</formula1>
      <formula2>44217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22" zoomScale="55" zoomScaleNormal="60" zoomScaleSheetLayoutView="55" zoomScalePageLayoutView="40" workbookViewId="0">
      <selection activeCell="B4" sqref="B4:H4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88" t="s">
        <v>100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6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6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6" s="3" customFormat="1" ht="41.25" customHeight="1" x14ac:dyDescent="0.4">
      <c r="B4" s="193" t="s">
        <v>101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73" t="s">
        <v>19</v>
      </c>
      <c r="X4" s="73"/>
      <c r="Y4" s="73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73"/>
      <c r="X5" s="73"/>
      <c r="Y5" s="73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73"/>
      <c r="X6" s="73"/>
      <c r="Y6" s="73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73"/>
      <c r="X7" s="73"/>
      <c r="Y7" s="73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73"/>
      <c r="X9" s="73"/>
      <c r="Y9" s="73"/>
      <c r="Z9" s="57"/>
    </row>
    <row r="10" spans="1:26" s="3" customFormat="1" ht="36.75" customHeight="1" x14ac:dyDescent="0.4">
      <c r="A10" s="4"/>
      <c r="B10" s="97" t="s">
        <v>127</v>
      </c>
      <c r="C10" s="132">
        <v>44198</v>
      </c>
      <c r="D10" s="99" t="s">
        <v>85</v>
      </c>
      <c r="E10" s="131" t="s">
        <v>108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44255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97" t="s">
        <v>104</v>
      </c>
      <c r="C13" s="137">
        <f>DATEDIF(C10,C11,"D")+1</f>
        <v>58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73"/>
      <c r="X14" s="73"/>
      <c r="Y14" s="73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42"/>
      <c r="J15" s="69" t="s">
        <v>73</v>
      </c>
      <c r="L15" s="25"/>
      <c r="N15" s="25"/>
      <c r="P15" s="1"/>
      <c r="Q15" s="68" t="s">
        <v>53</v>
      </c>
      <c r="R15" s="84"/>
      <c r="S15" s="69"/>
      <c r="T15" s="76" t="s">
        <v>25</v>
      </c>
      <c r="U15" s="76"/>
      <c r="V15" s="76"/>
      <c r="W15" s="69" t="s">
        <v>38</v>
      </c>
      <c r="X15" s="69"/>
      <c r="Y15" s="69"/>
      <c r="Z15" s="55"/>
    </row>
    <row r="16" spans="1:26" ht="33.75" customHeight="1" thickBot="1" x14ac:dyDescent="0.45">
      <c r="B16" s="82"/>
      <c r="C16" s="58"/>
      <c r="D16" s="18"/>
      <c r="E16" s="54" t="s">
        <v>15</v>
      </c>
      <c r="F16" s="27"/>
      <c r="G16" s="27"/>
      <c r="H16" s="31"/>
      <c r="I16" s="31"/>
      <c r="J16" s="54" t="s">
        <v>79</v>
      </c>
      <c r="K16" s="5"/>
      <c r="L16" s="5"/>
      <c r="M16" s="5"/>
      <c r="Q16" s="54" t="s">
        <v>79</v>
      </c>
      <c r="S16" s="55"/>
      <c r="T16" s="77"/>
      <c r="U16" s="77"/>
      <c r="V16" s="77"/>
      <c r="W16" s="69" t="s">
        <v>38</v>
      </c>
      <c r="X16" s="75"/>
      <c r="Y16" s="75"/>
      <c r="Z16" s="55"/>
    </row>
    <row r="17" spans="1:26" ht="90" customHeight="1" thickBot="1" x14ac:dyDescent="0.45">
      <c r="B17" s="80" t="s">
        <v>72</v>
      </c>
      <c r="C17" s="83" t="s">
        <v>107</v>
      </c>
      <c r="D17" s="21" t="s">
        <v>2</v>
      </c>
      <c r="E17" s="26">
        <v>5220000</v>
      </c>
      <c r="F17" s="27" t="s">
        <v>3</v>
      </c>
      <c r="G17" s="27"/>
      <c r="H17" s="37"/>
      <c r="J17" s="64">
        <f>IF(E17="","",ROUNDUP(IF(E17/C13&gt;250000,75000,IF(E17/C13&gt;83333,E17/C13*0.3,25000)),-3))</f>
        <v>27000</v>
      </c>
      <c r="K17" s="5" t="s">
        <v>3</v>
      </c>
      <c r="L17" s="5"/>
      <c r="M17" s="5"/>
      <c r="P17" s="6" t="s">
        <v>32</v>
      </c>
      <c r="Q17" s="65">
        <f>IF(J17="","",J17*C7)</f>
        <v>648000</v>
      </c>
      <c r="R17" s="63" t="s">
        <v>3</v>
      </c>
      <c r="S17" s="27"/>
      <c r="T17" s="77" t="s">
        <v>29</v>
      </c>
      <c r="U17" s="77"/>
      <c r="V17" s="77"/>
      <c r="W17" s="71" t="s">
        <v>22</v>
      </c>
      <c r="X17" s="72"/>
      <c r="Y17" s="7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69"/>
      <c r="T18" s="77"/>
      <c r="U18" s="77"/>
      <c r="V18" s="77"/>
      <c r="W18" s="75" t="s">
        <v>38</v>
      </c>
      <c r="X18" s="75"/>
      <c r="Y18" s="75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75"/>
      <c r="X19" s="75"/>
      <c r="Y19" s="75"/>
      <c r="Z19" s="62"/>
    </row>
    <row r="20" spans="1:26" s="5" customFormat="1" x14ac:dyDescent="0.4">
      <c r="D20" s="6"/>
      <c r="E20" s="24"/>
      <c r="H20" s="42"/>
      <c r="I20" s="42"/>
      <c r="J20" s="10"/>
      <c r="P20" s="68"/>
      <c r="R20" s="84"/>
      <c r="S20" s="69"/>
      <c r="T20" s="77"/>
      <c r="U20" s="77"/>
      <c r="V20" s="77"/>
      <c r="W20" s="75"/>
      <c r="X20" s="75"/>
      <c r="Y20" s="75"/>
      <c r="Z20" s="27"/>
    </row>
    <row r="21" spans="1:26" ht="36.75" customHeight="1" x14ac:dyDescent="0.4">
      <c r="B21" s="81"/>
      <c r="S21" s="55"/>
      <c r="T21" s="55"/>
      <c r="U21" s="55"/>
      <c r="V21" s="55"/>
      <c r="W21" s="70"/>
      <c r="X21" s="70"/>
      <c r="Y21" s="70"/>
      <c r="Z21" s="55"/>
    </row>
    <row r="22" spans="1:26" ht="36.75" customHeight="1" x14ac:dyDescent="0.4">
      <c r="B22" s="81"/>
      <c r="S22" s="55"/>
      <c r="T22" s="55"/>
      <c r="U22" s="55"/>
      <c r="V22" s="55"/>
      <c r="W22" s="194"/>
      <c r="X22" s="194"/>
      <c r="Y22" s="194"/>
      <c r="Z22" s="55"/>
    </row>
    <row r="23" spans="1:26" s="3" customFormat="1" ht="41.25" customHeight="1" x14ac:dyDescent="0.4">
      <c r="B23" s="193" t="s">
        <v>102</v>
      </c>
      <c r="C23" s="193"/>
      <c r="D23" s="193"/>
      <c r="E23" s="193"/>
      <c r="F23" s="193"/>
      <c r="G23" s="193"/>
      <c r="H23" s="193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73" t="s">
        <v>19</v>
      </c>
      <c r="X23" s="73"/>
      <c r="Y23" s="73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73"/>
      <c r="X24" s="73"/>
      <c r="Y24" s="73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73"/>
      <c r="X25" s="73"/>
      <c r="Y25" s="73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73"/>
      <c r="X26" s="73"/>
      <c r="Y26" s="73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73"/>
      <c r="X27" s="73"/>
      <c r="Y27" s="73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44198</v>
      </c>
      <c r="D30" s="99" t="s">
        <v>85</v>
      </c>
      <c r="E30" s="131" t="s">
        <v>103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44255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97" t="s">
        <v>104</v>
      </c>
      <c r="C33" s="137">
        <f>DATEDIF(C30,C31,"D")+1</f>
        <v>58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42"/>
      <c r="J35" s="69" t="s">
        <v>73</v>
      </c>
      <c r="L35" s="25"/>
      <c r="N35" s="25"/>
      <c r="P35" s="1"/>
      <c r="Q35" s="68" t="s">
        <v>53</v>
      </c>
      <c r="R35" s="84"/>
      <c r="S35" s="69"/>
      <c r="T35" s="76" t="s">
        <v>25</v>
      </c>
      <c r="U35" s="76"/>
      <c r="V35" s="76"/>
      <c r="W35" s="69" t="s">
        <v>38</v>
      </c>
      <c r="X35" s="69"/>
      <c r="Y35" s="69"/>
      <c r="Z35" s="55"/>
    </row>
    <row r="36" spans="1:26" ht="33.75" customHeight="1" thickBot="1" x14ac:dyDescent="0.45">
      <c r="B36" s="82"/>
      <c r="C36" s="58"/>
      <c r="D36" s="18"/>
      <c r="E36" s="54" t="s">
        <v>15</v>
      </c>
      <c r="F36" s="27"/>
      <c r="G36" s="27"/>
      <c r="H36" s="31"/>
      <c r="I36" s="31"/>
      <c r="J36" s="54" t="s">
        <v>79</v>
      </c>
      <c r="K36" s="5"/>
      <c r="L36" s="5"/>
      <c r="M36" s="5"/>
      <c r="Q36" s="54" t="s">
        <v>79</v>
      </c>
      <c r="S36" s="55"/>
      <c r="T36" s="77"/>
      <c r="U36" s="77"/>
      <c r="V36" s="77"/>
      <c r="W36" s="69" t="s">
        <v>38</v>
      </c>
      <c r="X36" s="75"/>
      <c r="Y36" s="75"/>
      <c r="Z36" s="55"/>
    </row>
    <row r="37" spans="1:26" ht="90" customHeight="1" thickBot="1" x14ac:dyDescent="0.45">
      <c r="B37" s="80" t="s">
        <v>72</v>
      </c>
      <c r="C37" s="83" t="s">
        <v>107</v>
      </c>
      <c r="D37" s="21" t="s">
        <v>2</v>
      </c>
      <c r="E37" s="26">
        <v>5310000</v>
      </c>
      <c r="F37" s="27" t="s">
        <v>3</v>
      </c>
      <c r="G37" s="27"/>
      <c r="H37" s="37"/>
      <c r="J37" s="64">
        <f>IF(E37="","",ROUNDUP(IF(E37/C33&gt;250000,100000,IF(E37/C33&gt;75000,E37/C33*0.4,30000)),-3))</f>
        <v>37000</v>
      </c>
      <c r="K37" s="5" t="s">
        <v>3</v>
      </c>
      <c r="L37" s="5"/>
      <c r="M37" s="5"/>
      <c r="P37" s="6" t="s">
        <v>32</v>
      </c>
      <c r="Q37" s="65">
        <f>IF(J37="","",J37*C26)</f>
        <v>888000</v>
      </c>
      <c r="R37" s="63" t="s">
        <v>3</v>
      </c>
      <c r="S37" s="27"/>
      <c r="T37" s="77" t="s">
        <v>29</v>
      </c>
      <c r="U37" s="77"/>
      <c r="V37" s="77"/>
      <c r="W37" s="71" t="s">
        <v>22</v>
      </c>
      <c r="X37" s="72"/>
      <c r="Y37" s="7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69"/>
      <c r="T38" s="77"/>
      <c r="U38" s="77"/>
      <c r="V38" s="77"/>
      <c r="W38" s="75" t="s">
        <v>38</v>
      </c>
      <c r="X38" s="75"/>
      <c r="Y38" s="75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75"/>
      <c r="X39" s="75"/>
      <c r="Y39" s="75"/>
      <c r="Z39" s="62"/>
    </row>
    <row r="40" spans="1:26" s="5" customFormat="1" x14ac:dyDescent="0.4">
      <c r="D40" s="6"/>
      <c r="E40" s="24"/>
      <c r="H40" s="42"/>
      <c r="I40" s="42"/>
      <c r="J40" s="10"/>
      <c r="P40" s="68"/>
      <c r="R40" s="84"/>
      <c r="S40" s="69"/>
      <c r="T40" s="77"/>
      <c r="U40" s="77"/>
      <c r="V40" s="77"/>
      <c r="W40" s="75"/>
      <c r="X40" s="75"/>
      <c r="Y40" s="75"/>
      <c r="Z40" s="27"/>
    </row>
    <row r="41" spans="1:26" ht="36.75" customHeight="1" x14ac:dyDescent="0.4">
      <c r="B41" s="81"/>
      <c r="S41" s="55"/>
      <c r="T41" s="55"/>
      <c r="U41" s="55"/>
      <c r="V41" s="55"/>
      <c r="W41" s="70"/>
      <c r="X41" s="70"/>
      <c r="Y41" s="70"/>
      <c r="Z41" s="55"/>
    </row>
  </sheetData>
  <mergeCells count="6">
    <mergeCell ref="B23:H23"/>
    <mergeCell ref="A1:Y1"/>
    <mergeCell ref="B2:Y2"/>
    <mergeCell ref="B3:Y3"/>
    <mergeCell ref="B4:H4"/>
    <mergeCell ref="W22:Y22"/>
  </mergeCells>
  <phoneticPr fontId="2"/>
  <dataValidations disablePrompts="1"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topLeftCell="A19" zoomScale="55" zoomScaleNormal="60" zoomScaleSheetLayoutView="55" zoomScalePageLayoutView="40" workbookViewId="0">
      <selection activeCell="O26" sqref="O26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88" t="s">
        <v>160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7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7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7" s="3" customFormat="1" ht="41.25" customHeight="1" x14ac:dyDescent="0.4">
      <c r="B4" s="193" t="s">
        <v>161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141</v>
      </c>
      <c r="C7" s="165">
        <v>3</v>
      </c>
      <c r="D7" s="99" t="s">
        <v>85</v>
      </c>
      <c r="E7" s="164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142</v>
      </c>
      <c r="C8" s="166">
        <v>21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24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44.25" customHeight="1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84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>
        <v>44198</v>
      </c>
      <c r="D13" s="99" t="s">
        <v>85</v>
      </c>
      <c r="E13" s="131" t="s">
        <v>108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44255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58</v>
      </c>
      <c r="D15" s="99" t="s">
        <v>85</v>
      </c>
      <c r="E15" s="131" t="s">
        <v>109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29.25" customHeight="1" x14ac:dyDescent="0.4">
      <c r="A16" s="4"/>
      <c r="C16" s="133"/>
      <c r="D16" s="99"/>
      <c r="E16" s="98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s="3" customFormat="1" ht="30" customHeight="1" x14ac:dyDescent="0.4">
      <c r="A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1"/>
      <c r="Q17" s="51"/>
      <c r="R17" s="2"/>
      <c r="T17" s="57"/>
      <c r="U17" s="57"/>
      <c r="V17" s="58"/>
      <c r="W17" s="58"/>
      <c r="X17" s="160"/>
      <c r="Y17" s="160"/>
      <c r="Z17" s="160"/>
      <c r="AA17" s="57"/>
    </row>
    <row r="18" spans="1:27" ht="42" customHeight="1" x14ac:dyDescent="0.4">
      <c r="B18" s="95" t="s">
        <v>145</v>
      </c>
      <c r="C18" s="27"/>
      <c r="D18" s="6"/>
      <c r="E18" s="24"/>
      <c r="H18" s="42"/>
      <c r="I18" s="42"/>
      <c r="J18" s="152" t="s">
        <v>73</v>
      </c>
      <c r="L18" s="25"/>
      <c r="O18" s="154" t="s">
        <v>156</v>
      </c>
      <c r="P18" s="84"/>
      <c r="Q18" s="84"/>
      <c r="T18" s="152"/>
      <c r="U18" s="155" t="s">
        <v>25</v>
      </c>
      <c r="V18" s="155"/>
      <c r="W18" s="155"/>
      <c r="X18" s="152" t="s">
        <v>38</v>
      </c>
      <c r="Y18" s="152"/>
      <c r="Z18" s="152"/>
      <c r="AA18" s="55"/>
    </row>
    <row r="19" spans="1:27" ht="33.75" customHeight="1" thickBot="1" x14ac:dyDescent="0.45">
      <c r="B19" s="82"/>
      <c r="C19" s="58"/>
      <c r="D19" s="18"/>
      <c r="E19" s="54" t="s">
        <v>15</v>
      </c>
      <c r="F19" s="27"/>
      <c r="G19" s="27"/>
      <c r="H19" s="31"/>
      <c r="I19" s="31"/>
      <c r="J19" s="54" t="s">
        <v>79</v>
      </c>
      <c r="K19" s="5"/>
      <c r="L19" s="5"/>
      <c r="M19" s="5"/>
      <c r="N19" s="6"/>
      <c r="O19" s="54" t="s">
        <v>79</v>
      </c>
      <c r="P19" s="1"/>
      <c r="Q19" s="1"/>
      <c r="T19" s="55"/>
      <c r="U19" s="156"/>
      <c r="V19" s="156"/>
      <c r="W19" s="156"/>
      <c r="X19" s="152" t="s">
        <v>38</v>
      </c>
      <c r="Y19" s="158"/>
      <c r="Z19" s="158"/>
      <c r="AA19" s="55"/>
    </row>
    <row r="20" spans="1:27" ht="90" customHeight="1" thickBot="1" x14ac:dyDescent="0.45">
      <c r="B20" s="80" t="s">
        <v>72</v>
      </c>
      <c r="C20" s="83" t="s">
        <v>107</v>
      </c>
      <c r="D20" s="21" t="s">
        <v>2</v>
      </c>
      <c r="E20" s="26">
        <v>5220000</v>
      </c>
      <c r="F20" s="27" t="s">
        <v>3</v>
      </c>
      <c r="G20" s="27"/>
      <c r="H20" s="37"/>
      <c r="J20" s="64">
        <f>IF(E20="","",ROUNDUP(IF(E20/C15&gt;250000,75000,IF(E20/C15&gt;83333,E20/C15*0.3,25000)),-3))</f>
        <v>27000</v>
      </c>
      <c r="K20" s="5" t="s">
        <v>3</v>
      </c>
      <c r="L20" s="5"/>
      <c r="M20" s="5"/>
      <c r="N20" s="169" t="s">
        <v>32</v>
      </c>
      <c r="O20" s="65">
        <f>IF(J20="","",J20*C7)</f>
        <v>81000</v>
      </c>
      <c r="P20" s="63" t="s">
        <v>3</v>
      </c>
      <c r="Q20" s="27"/>
      <c r="T20" s="27"/>
      <c r="U20" s="156" t="s">
        <v>29</v>
      </c>
      <c r="V20" s="156"/>
      <c r="W20" s="156"/>
      <c r="X20" s="157" t="s">
        <v>22</v>
      </c>
      <c r="Y20" s="159"/>
      <c r="Z20" s="159"/>
      <c r="AA20" s="55"/>
    </row>
    <row r="21" spans="1:27" ht="21" customHeight="1" x14ac:dyDescent="0.4">
      <c r="D21" s="9"/>
      <c r="E21" s="41"/>
      <c r="J21" s="41"/>
      <c r="N21" s="54"/>
      <c r="O21" s="92"/>
      <c r="P21" s="84"/>
      <c r="Q21" s="84"/>
      <c r="T21" s="152"/>
      <c r="U21" s="156"/>
      <c r="V21" s="156"/>
      <c r="W21" s="156"/>
      <c r="X21" s="158" t="s">
        <v>38</v>
      </c>
      <c r="Y21" s="158"/>
      <c r="Z21" s="158"/>
      <c r="AA21" s="55"/>
    </row>
    <row r="22" spans="1:27" s="101" customFormat="1" ht="9" customHeight="1" x14ac:dyDescent="0.4">
      <c r="B22" s="102"/>
      <c r="D22" s="103"/>
      <c r="E22" s="102"/>
      <c r="J22" s="102"/>
      <c r="N22" s="104"/>
      <c r="O22" s="105"/>
      <c r="P22" s="106"/>
      <c r="Q22" s="106"/>
      <c r="T22" s="107"/>
      <c r="U22" s="108"/>
      <c r="V22" s="108"/>
      <c r="W22" s="108"/>
      <c r="X22" s="158"/>
      <c r="Y22" s="158"/>
      <c r="Z22" s="158"/>
      <c r="AA22" s="62"/>
    </row>
    <row r="23" spans="1:27" s="3" customFormat="1" ht="21.75" customHeight="1" x14ac:dyDescent="0.4">
      <c r="A23" s="4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1"/>
      <c r="O23" s="2"/>
      <c r="T23" s="57"/>
      <c r="U23" s="57"/>
      <c r="V23" s="58"/>
      <c r="W23" s="58"/>
      <c r="X23" s="160"/>
      <c r="Y23" s="160"/>
      <c r="Z23" s="160"/>
      <c r="AA23" s="57"/>
    </row>
    <row r="24" spans="1:27" ht="42" customHeight="1" x14ac:dyDescent="0.4">
      <c r="B24" s="95" t="s">
        <v>144</v>
      </c>
      <c r="C24" s="27"/>
      <c r="D24" s="6"/>
      <c r="E24" s="24"/>
      <c r="H24" s="42"/>
      <c r="I24" s="42"/>
      <c r="J24" s="152" t="s">
        <v>73</v>
      </c>
      <c r="L24" s="25"/>
      <c r="O24" s="154" t="s">
        <v>157</v>
      </c>
      <c r="P24" s="84"/>
      <c r="Q24" s="84"/>
      <c r="S24" s="154" t="s">
        <v>147</v>
      </c>
      <c r="T24" s="158"/>
      <c r="U24" s="155" t="s">
        <v>25</v>
      </c>
      <c r="V24" s="155"/>
      <c r="W24" s="155"/>
      <c r="X24" s="152" t="s">
        <v>38</v>
      </c>
      <c r="Y24" s="152"/>
      <c r="Z24" s="152"/>
      <c r="AA24" s="55"/>
    </row>
    <row r="25" spans="1:27" ht="33.75" customHeight="1" thickBot="1" x14ac:dyDescent="0.45">
      <c r="B25" s="82"/>
      <c r="C25" s="58"/>
      <c r="D25" s="18"/>
      <c r="E25" s="54" t="s">
        <v>79</v>
      </c>
      <c r="F25" s="27"/>
      <c r="G25" s="27"/>
      <c r="H25" s="31"/>
      <c r="I25" s="31"/>
      <c r="J25" s="54" t="s">
        <v>79</v>
      </c>
      <c r="K25" s="5"/>
      <c r="L25" s="5"/>
      <c r="M25" s="5"/>
      <c r="N25" s="6"/>
      <c r="O25" s="54" t="s">
        <v>79</v>
      </c>
      <c r="P25" s="1"/>
      <c r="Q25" s="1"/>
      <c r="S25" s="54" t="s">
        <v>79</v>
      </c>
      <c r="T25" s="158"/>
      <c r="U25" s="156"/>
      <c r="V25" s="156"/>
      <c r="W25" s="156"/>
      <c r="X25" s="152" t="s">
        <v>38</v>
      </c>
      <c r="Y25" s="158"/>
      <c r="Z25" s="158"/>
      <c r="AA25" s="55"/>
    </row>
    <row r="26" spans="1:27" ht="90" customHeight="1" thickBot="1" x14ac:dyDescent="0.45">
      <c r="B26" s="80" t="s">
        <v>72</v>
      </c>
      <c r="C26" s="83" t="s">
        <v>107</v>
      </c>
      <c r="D26" s="21" t="s">
        <v>159</v>
      </c>
      <c r="E26" s="173">
        <f>E20</f>
        <v>5220000</v>
      </c>
      <c r="F26" s="27" t="s">
        <v>3</v>
      </c>
      <c r="G26" s="27"/>
      <c r="H26" s="37"/>
      <c r="J26" s="64">
        <f>IF(E26="","",ROUNDUP(IF(E26/C15&gt;250000,100000,IF(E26/C15&gt;75000,E26/C15*0.4,30000)),-3))</f>
        <v>36000</v>
      </c>
      <c r="K26" s="5" t="s">
        <v>3</v>
      </c>
      <c r="L26" s="5"/>
      <c r="M26" s="5"/>
      <c r="N26" s="169" t="s">
        <v>33</v>
      </c>
      <c r="O26" s="65">
        <f>IF(J26="","",J26*C8)</f>
        <v>756000</v>
      </c>
      <c r="P26" s="63" t="s">
        <v>3</v>
      </c>
      <c r="Q26" s="27"/>
      <c r="R26" s="174" t="s">
        <v>146</v>
      </c>
      <c r="S26" s="172">
        <f>SUM(O20,O26)</f>
        <v>837000</v>
      </c>
      <c r="T26" s="63" t="s">
        <v>3</v>
      </c>
      <c r="U26" s="156" t="s">
        <v>29</v>
      </c>
      <c r="V26" s="156"/>
      <c r="W26" s="156"/>
      <c r="X26" s="157" t="s">
        <v>22</v>
      </c>
      <c r="Y26" s="159"/>
      <c r="Z26" s="159"/>
      <c r="AA26" s="55"/>
    </row>
    <row r="27" spans="1:27" ht="21" customHeight="1" x14ac:dyDescent="0.4">
      <c r="D27" s="9"/>
      <c r="E27" s="41"/>
      <c r="J27" s="41"/>
      <c r="P27" s="54"/>
      <c r="Q27" s="54"/>
    </row>
    <row r="28" spans="1:27" s="101" customFormat="1" ht="9" customHeight="1" x14ac:dyDescent="0.4">
      <c r="B28" s="102"/>
      <c r="D28" s="103"/>
      <c r="E28" s="102"/>
      <c r="J28" s="102"/>
      <c r="P28" s="104"/>
      <c r="Q28" s="104"/>
      <c r="R28" s="105"/>
      <c r="S28" s="106"/>
      <c r="T28" s="107"/>
      <c r="U28" s="108"/>
      <c r="V28" s="108"/>
      <c r="W28" s="108"/>
      <c r="X28" s="158"/>
      <c r="Y28" s="158"/>
      <c r="Z28" s="158"/>
      <c r="AA28" s="62"/>
    </row>
    <row r="29" spans="1:27" s="5" customFormat="1" x14ac:dyDescent="0.4">
      <c r="D29" s="6"/>
      <c r="E29" s="24"/>
      <c r="H29" s="42"/>
      <c r="I29" s="42"/>
      <c r="J29" s="10"/>
      <c r="P29" s="154"/>
      <c r="Q29" s="154"/>
      <c r="S29" s="84"/>
      <c r="T29" s="152"/>
      <c r="U29" s="156"/>
      <c r="V29" s="156"/>
      <c r="W29" s="156"/>
      <c r="X29" s="158"/>
      <c r="Y29" s="158"/>
      <c r="Z29" s="158"/>
      <c r="AA29" s="27"/>
    </row>
    <row r="30" spans="1:27" ht="36.75" customHeight="1" x14ac:dyDescent="0.4">
      <c r="B30" s="153"/>
      <c r="T30" s="55"/>
      <c r="U30" s="55"/>
      <c r="V30" s="55"/>
      <c r="W30" s="55"/>
      <c r="X30" s="151"/>
      <c r="Y30" s="151"/>
      <c r="Z30" s="151"/>
      <c r="AA30" s="55"/>
    </row>
  </sheetData>
  <mergeCells count="4">
    <mergeCell ref="A1:Z1"/>
    <mergeCell ref="B2:Z2"/>
    <mergeCell ref="B3:Z3"/>
    <mergeCell ref="B4:H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zoomScale="40" zoomScaleNormal="60" zoomScaleSheetLayoutView="40" zoomScalePageLayoutView="40" workbookViewId="0">
      <selection activeCell="A2" sqref="A2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88" t="s">
        <v>200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7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7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7" s="3" customFormat="1" ht="41.25" customHeight="1" x14ac:dyDescent="0.4">
      <c r="B4" s="193" t="s">
        <v>176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184</v>
      </c>
      <c r="C7" s="165"/>
      <c r="D7" s="99" t="s">
        <v>85</v>
      </c>
      <c r="E7" s="180" t="s">
        <v>167</v>
      </c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185</v>
      </c>
      <c r="C8" s="166"/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0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194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44581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44582</v>
      </c>
      <c r="D15" s="99" t="s">
        <v>85</v>
      </c>
      <c r="E15" s="131" t="s">
        <v>195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ht="42" customHeight="1" x14ac:dyDescent="0.4">
      <c r="B17" s="95" t="s">
        <v>145</v>
      </c>
      <c r="C17" s="27"/>
      <c r="D17" s="6"/>
      <c r="E17" s="24"/>
      <c r="H17" s="42"/>
      <c r="I17" s="42"/>
      <c r="J17" s="152" t="s">
        <v>73</v>
      </c>
      <c r="L17" s="25"/>
      <c r="O17" s="154" t="s">
        <v>186</v>
      </c>
      <c r="P17" s="84"/>
      <c r="Q17" s="84"/>
      <c r="T17" s="152"/>
      <c r="U17" s="155" t="s">
        <v>25</v>
      </c>
      <c r="V17" s="155"/>
      <c r="W17" s="155"/>
      <c r="X17" s="152" t="s">
        <v>38</v>
      </c>
      <c r="Y17" s="152"/>
      <c r="Z17" s="152"/>
      <c r="AA17" s="55"/>
    </row>
    <row r="18" spans="1:27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Q18" s="1"/>
      <c r="T18" s="55"/>
      <c r="U18" s="156"/>
      <c r="V18" s="156"/>
      <c r="W18" s="156"/>
      <c r="X18" s="152" t="s">
        <v>38</v>
      </c>
      <c r="Y18" s="158"/>
      <c r="Z18" s="158"/>
      <c r="AA18" s="55"/>
    </row>
    <row r="19" spans="1:27" ht="90" customHeight="1" thickBot="1" x14ac:dyDescent="0.45">
      <c r="B19" s="80" t="s">
        <v>72</v>
      </c>
      <c r="C19" s="83" t="s">
        <v>188</v>
      </c>
      <c r="D19" s="21" t="s">
        <v>2</v>
      </c>
      <c r="E19" s="26"/>
      <c r="F19" s="27" t="s">
        <v>3</v>
      </c>
      <c r="G19" s="27"/>
      <c r="H19" s="37"/>
      <c r="J19" s="64" t="str">
        <f>IF(E19="","",ROUNDUP(IF(E19/C15&gt;250000,100000,IF(E19/C15&gt;75000,E19/C15*0.4,30000)),-3))</f>
        <v/>
      </c>
      <c r="K19" s="5" t="s">
        <v>3</v>
      </c>
      <c r="L19" s="5"/>
      <c r="M19" s="5"/>
      <c r="N19" s="169" t="s">
        <v>32</v>
      </c>
      <c r="O19" s="65" t="str">
        <f>IF(J19="","",J19*C7)</f>
        <v/>
      </c>
      <c r="P19" s="63" t="s">
        <v>3</v>
      </c>
      <c r="Q19" s="27"/>
      <c r="T19" s="27"/>
      <c r="U19" s="156" t="s">
        <v>29</v>
      </c>
      <c r="V19" s="156"/>
      <c r="W19" s="156"/>
      <c r="X19" s="157" t="s">
        <v>22</v>
      </c>
      <c r="Y19" s="159"/>
      <c r="Z19" s="159"/>
      <c r="AA19" s="55"/>
    </row>
    <row r="20" spans="1:27" ht="21" customHeight="1" x14ac:dyDescent="0.4">
      <c r="D20" s="9"/>
      <c r="E20" s="41"/>
      <c r="J20" s="41"/>
      <c r="N20" s="54"/>
      <c r="O20" s="92"/>
      <c r="P20" s="84"/>
      <c r="Q20" s="84"/>
      <c r="T20" s="152"/>
      <c r="U20" s="156"/>
      <c r="V20" s="156"/>
      <c r="W20" s="156"/>
      <c r="X20" s="158" t="s">
        <v>38</v>
      </c>
      <c r="Y20" s="158"/>
      <c r="Z20" s="158"/>
      <c r="AA20" s="55"/>
    </row>
    <row r="21" spans="1:27" s="101" customFormat="1" ht="9" customHeight="1" x14ac:dyDescent="0.4">
      <c r="B21" s="102"/>
      <c r="D21" s="103"/>
      <c r="E21" s="102"/>
      <c r="J21" s="102"/>
      <c r="N21" s="104"/>
      <c r="O21" s="105"/>
      <c r="P21" s="106"/>
      <c r="Q21" s="106"/>
      <c r="T21" s="107"/>
      <c r="U21" s="108"/>
      <c r="V21" s="108"/>
      <c r="W21" s="108"/>
      <c r="X21" s="158"/>
      <c r="Y21" s="158"/>
      <c r="Z21" s="158"/>
      <c r="AA21" s="62"/>
    </row>
    <row r="22" spans="1:27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1"/>
      <c r="O22" s="2"/>
      <c r="T22" s="57"/>
      <c r="U22" s="57"/>
      <c r="V22" s="58"/>
      <c r="W22" s="58"/>
      <c r="X22" s="160"/>
      <c r="Y22" s="160"/>
      <c r="Z22" s="160"/>
      <c r="AA22" s="57"/>
    </row>
    <row r="23" spans="1:27" ht="42" customHeight="1" x14ac:dyDescent="0.4">
      <c r="B23" s="95" t="s">
        <v>144</v>
      </c>
      <c r="C23" s="27"/>
      <c r="D23" s="6"/>
      <c r="E23" s="24"/>
      <c r="H23" s="42"/>
      <c r="I23" s="42"/>
      <c r="J23" s="152" t="s">
        <v>73</v>
      </c>
      <c r="L23" s="25"/>
      <c r="O23" s="154" t="s">
        <v>187</v>
      </c>
      <c r="P23" s="84"/>
      <c r="Q23" s="84"/>
      <c r="S23" s="154" t="s">
        <v>147</v>
      </c>
      <c r="T23" s="158"/>
      <c r="U23" s="155" t="s">
        <v>25</v>
      </c>
      <c r="V23" s="155"/>
      <c r="W23" s="155"/>
      <c r="X23" s="152" t="s">
        <v>38</v>
      </c>
      <c r="Y23" s="152"/>
      <c r="Z23" s="152"/>
      <c r="AA23" s="55"/>
    </row>
    <row r="24" spans="1:27" ht="33.75" customHeight="1" thickBot="1" x14ac:dyDescent="0.45">
      <c r="B24" s="82"/>
      <c r="C24" s="58"/>
      <c r="D24" s="18"/>
      <c r="E24" s="54" t="s">
        <v>79</v>
      </c>
      <c r="F24" s="27"/>
      <c r="G24" s="27"/>
      <c r="H24" s="31"/>
      <c r="I24" s="31"/>
      <c r="J24" s="54" t="s">
        <v>79</v>
      </c>
      <c r="K24" s="5"/>
      <c r="L24" s="5"/>
      <c r="M24" s="5"/>
      <c r="N24" s="6"/>
      <c r="O24" s="54" t="s">
        <v>79</v>
      </c>
      <c r="P24" s="1"/>
      <c r="Q24" s="1"/>
      <c r="S24" s="54" t="s">
        <v>79</v>
      </c>
      <c r="T24" s="158"/>
      <c r="U24" s="156"/>
      <c r="V24" s="156"/>
      <c r="W24" s="156"/>
      <c r="X24" s="152" t="s">
        <v>38</v>
      </c>
      <c r="Y24" s="158"/>
      <c r="Z24" s="158"/>
      <c r="AA24" s="55"/>
    </row>
    <row r="25" spans="1:27" ht="90" customHeight="1" thickBot="1" x14ac:dyDescent="0.45">
      <c r="B25" s="80" t="s">
        <v>72</v>
      </c>
      <c r="C25" s="83" t="s">
        <v>188</v>
      </c>
      <c r="D25" s="21" t="s">
        <v>159</v>
      </c>
      <c r="E25" s="26">
        <f>E19</f>
        <v>0</v>
      </c>
      <c r="F25" s="27" t="s">
        <v>3</v>
      </c>
      <c r="G25" s="27"/>
      <c r="H25" s="37"/>
      <c r="J25" s="64">
        <f>IF(E25="","",ROUNDUP(IF(E25/C15&gt;250000,75000,IF(E25/C15&gt;83333,E25/C15*0.3,25000)),-3))</f>
        <v>25000</v>
      </c>
      <c r="K25" s="5" t="s">
        <v>3</v>
      </c>
      <c r="L25" s="5"/>
      <c r="M25" s="5"/>
      <c r="N25" s="169" t="s">
        <v>33</v>
      </c>
      <c r="O25" s="65">
        <f>IF(J25="","",J25*C8)</f>
        <v>0</v>
      </c>
      <c r="P25" s="63" t="s">
        <v>3</v>
      </c>
      <c r="Q25" s="27"/>
      <c r="R25" s="174" t="s">
        <v>146</v>
      </c>
      <c r="S25" s="172">
        <f>SUM(O19,O25)</f>
        <v>0</v>
      </c>
      <c r="T25" s="63" t="s">
        <v>3</v>
      </c>
      <c r="U25" s="156" t="s">
        <v>29</v>
      </c>
      <c r="V25" s="156"/>
      <c r="W25" s="156"/>
      <c r="X25" s="157" t="s">
        <v>22</v>
      </c>
      <c r="Y25" s="159"/>
      <c r="Z25" s="159"/>
      <c r="AA25" s="55"/>
    </row>
    <row r="26" spans="1:27" ht="21" customHeight="1" x14ac:dyDescent="0.4">
      <c r="D26" s="9"/>
      <c r="E26" s="41"/>
      <c r="J26" s="41"/>
      <c r="P26" s="54"/>
      <c r="Q26" s="54"/>
    </row>
    <row r="27" spans="1:27" s="101" customFormat="1" ht="9" customHeight="1" x14ac:dyDescent="0.4">
      <c r="B27" s="102"/>
      <c r="D27" s="103"/>
      <c r="E27" s="102"/>
      <c r="J27" s="102"/>
      <c r="P27" s="104"/>
      <c r="Q27" s="104"/>
      <c r="R27" s="105"/>
      <c r="S27" s="106"/>
      <c r="T27" s="107"/>
      <c r="U27" s="108"/>
      <c r="V27" s="108"/>
      <c r="W27" s="108"/>
      <c r="X27" s="158"/>
      <c r="Y27" s="158"/>
      <c r="Z27" s="158"/>
      <c r="AA27" s="62"/>
    </row>
    <row r="28" spans="1:27" s="5" customFormat="1" x14ac:dyDescent="0.4">
      <c r="D28" s="6"/>
      <c r="E28" s="24"/>
      <c r="H28" s="42"/>
      <c r="I28" s="42"/>
      <c r="J28" s="10"/>
      <c r="P28" s="154"/>
      <c r="Q28" s="154"/>
      <c r="S28" s="84"/>
      <c r="T28" s="152"/>
      <c r="U28" s="156"/>
      <c r="V28" s="156"/>
      <c r="W28" s="156"/>
      <c r="X28" s="158"/>
      <c r="Y28" s="158"/>
      <c r="Z28" s="158"/>
      <c r="AA28" s="27"/>
    </row>
    <row r="29" spans="1:27" ht="36.75" customHeight="1" x14ac:dyDescent="0.4">
      <c r="B29" s="153"/>
      <c r="T29" s="55"/>
      <c r="U29" s="55"/>
      <c r="V29" s="55"/>
      <c r="W29" s="55"/>
      <c r="X29" s="151"/>
      <c r="Y29" s="151"/>
      <c r="Z29" s="151"/>
      <c r="AA29" s="55"/>
    </row>
  </sheetData>
  <mergeCells count="4">
    <mergeCell ref="A1:Z1"/>
    <mergeCell ref="B2:Z2"/>
    <mergeCell ref="B3:Z3"/>
    <mergeCell ref="B4:H4"/>
  </mergeCells>
  <phoneticPr fontId="2"/>
  <dataValidations count="1">
    <dataValidation type="date" allowBlank="1" showInputMessage="1" showErrorMessage="1" errorTitle="エラー" error="2021/1/22～2021/11/23の間で入力して下さい" sqref="C13">
      <formula1>44218</formula1>
      <formula2>44523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9" fitToHeight="0" orientation="landscape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topLeftCell="A19" zoomScale="55" zoomScaleNormal="60" zoomScaleSheetLayoutView="55" zoomScalePageLayoutView="40" workbookViewId="0">
      <selection activeCell="C17" sqref="C17"/>
    </sheetView>
  </sheetViews>
  <sheetFormatPr defaultRowHeight="21" x14ac:dyDescent="0.4"/>
  <cols>
    <col min="1" max="1" width="1.5" style="1" customWidth="1"/>
    <col min="2" max="2" width="13.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6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6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26" s="3" customFormat="1" ht="41.25" customHeight="1" x14ac:dyDescent="0.4">
      <c r="B4" s="193" t="s">
        <v>111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2"/>
      <c r="S4" s="57"/>
      <c r="T4" s="57"/>
      <c r="U4" s="58"/>
      <c r="V4" s="58"/>
      <c r="W4" s="115" t="s">
        <v>19</v>
      </c>
      <c r="X4" s="115"/>
      <c r="Y4" s="115"/>
      <c r="Z4" s="57"/>
    </row>
    <row r="5" spans="1:26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2"/>
      <c r="S5" s="57"/>
      <c r="T5" s="57"/>
      <c r="U5" s="58"/>
      <c r="V5" s="58"/>
      <c r="W5" s="115"/>
      <c r="X5" s="115"/>
      <c r="Y5" s="115"/>
      <c r="Z5" s="57"/>
    </row>
    <row r="6" spans="1:26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2"/>
      <c r="S6" s="57"/>
      <c r="T6" s="57"/>
      <c r="U6" s="58"/>
      <c r="V6" s="58"/>
      <c r="W6" s="115"/>
      <c r="X6" s="115"/>
      <c r="Y6" s="115"/>
      <c r="Z6" s="57"/>
    </row>
    <row r="7" spans="1:26" s="3" customFormat="1" ht="37.5" x14ac:dyDescent="0.4">
      <c r="A7" s="4"/>
      <c r="B7" s="97" t="s">
        <v>83</v>
      </c>
      <c r="C7" s="100">
        <v>24</v>
      </c>
      <c r="D7" s="99" t="s">
        <v>85</v>
      </c>
      <c r="E7" s="98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2"/>
      <c r="S7" s="57"/>
      <c r="T7" s="57"/>
      <c r="U7" s="58"/>
      <c r="V7" s="58"/>
      <c r="W7" s="115"/>
      <c r="X7" s="115"/>
      <c r="Y7" s="115"/>
      <c r="Z7" s="57"/>
    </row>
    <row r="8" spans="1:26" s="3" customFormat="1" ht="21" customHeight="1" x14ac:dyDescent="0.4">
      <c r="A8" s="4"/>
      <c r="B8" s="133"/>
      <c r="C8" s="136"/>
      <c r="D8" s="99"/>
      <c r="E8" s="98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2"/>
      <c r="S8" s="57"/>
      <c r="T8" s="57"/>
      <c r="U8" s="58"/>
      <c r="V8" s="58"/>
      <c r="W8" s="115"/>
      <c r="X8" s="115"/>
      <c r="Y8" s="115"/>
      <c r="Z8" s="57"/>
    </row>
    <row r="9" spans="1:26" s="3" customFormat="1" ht="21.75" customHeight="1" x14ac:dyDescent="0.4">
      <c r="A9" s="4"/>
      <c r="B9" s="4"/>
      <c r="C9" s="54" t="s">
        <v>84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2"/>
      <c r="S9" s="57"/>
      <c r="T9" s="57"/>
      <c r="U9" s="58"/>
      <c r="V9" s="58"/>
      <c r="W9" s="115"/>
      <c r="X9" s="115"/>
      <c r="Y9" s="115"/>
      <c r="Z9" s="57"/>
    </row>
    <row r="10" spans="1:26" s="3" customFormat="1" ht="36.75" customHeight="1" x14ac:dyDescent="0.4">
      <c r="A10" s="4"/>
      <c r="B10" s="97" t="s">
        <v>127</v>
      </c>
      <c r="C10" s="132">
        <v>44218</v>
      </c>
      <c r="D10" s="99" t="s">
        <v>85</v>
      </c>
      <c r="E10" s="131" t="s">
        <v>118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2"/>
      <c r="S10" s="57"/>
      <c r="T10" s="57"/>
      <c r="U10" s="58"/>
      <c r="V10" s="58"/>
      <c r="W10" s="115"/>
      <c r="X10" s="115"/>
      <c r="Y10" s="115"/>
      <c r="Z10" s="57"/>
    </row>
    <row r="11" spans="1:26" s="3" customFormat="1" ht="36.75" customHeight="1" x14ac:dyDescent="0.4">
      <c r="A11" s="4"/>
      <c r="B11" s="134" t="s">
        <v>105</v>
      </c>
      <c r="C11" s="135">
        <v>44581</v>
      </c>
      <c r="D11" s="99" t="s">
        <v>85</v>
      </c>
      <c r="E11" s="131" t="s">
        <v>106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2"/>
      <c r="S11" s="57"/>
      <c r="T11" s="57"/>
      <c r="U11" s="58"/>
      <c r="V11" s="58"/>
      <c r="W11" s="115"/>
      <c r="X11" s="115"/>
      <c r="Y11" s="115"/>
      <c r="Z11" s="57"/>
    </row>
    <row r="12" spans="1:26" s="3" customFormat="1" ht="36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2"/>
      <c r="S12" s="57"/>
      <c r="T12" s="57"/>
      <c r="U12" s="58"/>
      <c r="V12" s="58"/>
      <c r="W12" s="115"/>
      <c r="X12" s="115"/>
      <c r="Y12" s="115"/>
      <c r="Z12" s="57"/>
    </row>
    <row r="13" spans="1:26" s="3" customFormat="1" ht="36.75" customHeight="1" x14ac:dyDescent="0.4">
      <c r="A13" s="4"/>
      <c r="B13" s="97" t="s">
        <v>104</v>
      </c>
      <c r="C13" s="137">
        <f>DATEDIF(C10,C11,"D")+1</f>
        <v>364</v>
      </c>
      <c r="D13" s="99" t="s">
        <v>85</v>
      </c>
      <c r="E13" s="131" t="s">
        <v>109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2"/>
      <c r="S13" s="57"/>
      <c r="T13" s="57"/>
      <c r="U13" s="58"/>
      <c r="V13" s="58"/>
      <c r="W13" s="115"/>
      <c r="X13" s="115"/>
      <c r="Y13" s="115"/>
      <c r="Z13" s="57"/>
    </row>
    <row r="14" spans="1:26" s="3" customFormat="1" ht="30" customHeight="1" x14ac:dyDescent="0.4">
      <c r="A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2"/>
      <c r="S14" s="57"/>
      <c r="T14" s="57"/>
      <c r="U14" s="58"/>
      <c r="V14" s="58"/>
      <c r="W14" s="115"/>
      <c r="X14" s="115"/>
      <c r="Y14" s="115"/>
      <c r="Z14" s="57"/>
    </row>
    <row r="15" spans="1:26" ht="42" customHeight="1" x14ac:dyDescent="0.4">
      <c r="B15" s="95" t="s">
        <v>70</v>
      </c>
      <c r="C15" s="27"/>
      <c r="D15" s="6"/>
      <c r="E15" s="24"/>
      <c r="H15" s="42"/>
      <c r="I15" s="42"/>
      <c r="J15" s="114" t="s">
        <v>73</v>
      </c>
      <c r="L15" s="25"/>
      <c r="N15" s="25"/>
      <c r="P15" s="1"/>
      <c r="Q15" s="117" t="s">
        <v>53</v>
      </c>
      <c r="R15" s="84"/>
      <c r="S15" s="114"/>
      <c r="T15" s="116" t="s">
        <v>25</v>
      </c>
      <c r="U15" s="116"/>
      <c r="V15" s="116"/>
      <c r="W15" s="114" t="s">
        <v>38</v>
      </c>
      <c r="X15" s="114"/>
      <c r="Y15" s="114"/>
      <c r="Z15" s="55"/>
    </row>
    <row r="16" spans="1:26" ht="33.75" customHeight="1" thickBot="1" x14ac:dyDescent="0.45">
      <c r="B16" s="82"/>
      <c r="C16" s="58"/>
      <c r="D16" s="18"/>
      <c r="E16" s="54" t="s">
        <v>15</v>
      </c>
      <c r="F16" s="27"/>
      <c r="G16" s="27"/>
      <c r="H16" s="31"/>
      <c r="I16" s="31"/>
      <c r="J16" s="54" t="s">
        <v>79</v>
      </c>
      <c r="K16" s="5"/>
      <c r="L16" s="5"/>
      <c r="M16" s="5"/>
      <c r="Q16" s="54" t="s">
        <v>79</v>
      </c>
      <c r="S16" s="55"/>
      <c r="T16" s="111"/>
      <c r="U16" s="111"/>
      <c r="V16" s="111"/>
      <c r="W16" s="114" t="s">
        <v>38</v>
      </c>
      <c r="X16" s="113"/>
      <c r="Y16" s="113"/>
      <c r="Z16" s="55"/>
    </row>
    <row r="17" spans="1:26" ht="90" customHeight="1" thickBot="1" x14ac:dyDescent="0.45">
      <c r="B17" s="80" t="s">
        <v>72</v>
      </c>
      <c r="C17" s="83" t="s">
        <v>110</v>
      </c>
      <c r="D17" s="21" t="s">
        <v>2</v>
      </c>
      <c r="E17" s="26">
        <v>32760000</v>
      </c>
      <c r="F17" s="27" t="s">
        <v>3</v>
      </c>
      <c r="G17" s="27"/>
      <c r="H17" s="37"/>
      <c r="J17" s="64">
        <f>IF(E17="","",ROUNDUP(IF(E17/C13&gt;250000,75000,IF(E17/C13&gt;83333,E17/C13*0.3,25000)),-3))</f>
        <v>27000</v>
      </c>
      <c r="K17" s="5" t="s">
        <v>3</v>
      </c>
      <c r="L17" s="5"/>
      <c r="M17" s="5"/>
      <c r="P17" s="6" t="s">
        <v>32</v>
      </c>
      <c r="Q17" s="65">
        <f>IF(J17="","",J17*C7)</f>
        <v>648000</v>
      </c>
      <c r="R17" s="63" t="s">
        <v>3</v>
      </c>
      <c r="S17" s="27"/>
      <c r="T17" s="111" t="s">
        <v>29</v>
      </c>
      <c r="U17" s="111"/>
      <c r="V17" s="111"/>
      <c r="W17" s="110" t="s">
        <v>22</v>
      </c>
      <c r="X17" s="112"/>
      <c r="Y17" s="112"/>
      <c r="Z17" s="55"/>
    </row>
    <row r="18" spans="1:26" ht="21" customHeight="1" x14ac:dyDescent="0.4">
      <c r="D18" s="9"/>
      <c r="E18" s="41"/>
      <c r="J18" s="41"/>
      <c r="P18" s="54"/>
      <c r="Q18" s="92"/>
      <c r="R18" s="84"/>
      <c r="S18" s="114"/>
      <c r="T18" s="111"/>
      <c r="U18" s="111"/>
      <c r="V18" s="111"/>
      <c r="W18" s="113" t="s">
        <v>38</v>
      </c>
      <c r="X18" s="113"/>
      <c r="Y18" s="113"/>
      <c r="Z18" s="55"/>
    </row>
    <row r="19" spans="1:26" s="101" customFormat="1" ht="9" customHeight="1" x14ac:dyDescent="0.4">
      <c r="B19" s="102"/>
      <c r="D19" s="103"/>
      <c r="E19" s="102"/>
      <c r="J19" s="102"/>
      <c r="P19" s="104"/>
      <c r="Q19" s="105"/>
      <c r="R19" s="106"/>
      <c r="S19" s="107"/>
      <c r="T19" s="108"/>
      <c r="U19" s="108"/>
      <c r="V19" s="108"/>
      <c r="W19" s="113"/>
      <c r="X19" s="113"/>
      <c r="Y19" s="113"/>
      <c r="Z19" s="62"/>
    </row>
    <row r="20" spans="1:26" s="5" customFormat="1" x14ac:dyDescent="0.4">
      <c r="D20" s="6"/>
      <c r="E20" s="24"/>
      <c r="H20" s="42"/>
      <c r="I20" s="42"/>
      <c r="J20" s="10"/>
      <c r="P20" s="117"/>
      <c r="R20" s="84"/>
      <c r="S20" s="114"/>
      <c r="T20" s="111"/>
      <c r="U20" s="111"/>
      <c r="V20" s="111"/>
      <c r="W20" s="113"/>
      <c r="X20" s="113"/>
      <c r="Y20" s="113"/>
      <c r="Z20" s="27"/>
    </row>
    <row r="21" spans="1:26" ht="36.75" customHeight="1" x14ac:dyDescent="0.4">
      <c r="B21" s="118"/>
      <c r="S21" s="55"/>
      <c r="T21" s="55"/>
      <c r="U21" s="55"/>
      <c r="V21" s="55"/>
      <c r="W21" s="109"/>
      <c r="X21" s="109"/>
      <c r="Y21" s="109"/>
      <c r="Z21" s="55"/>
    </row>
    <row r="22" spans="1:26" ht="36.75" customHeight="1" x14ac:dyDescent="0.4">
      <c r="B22" s="118"/>
      <c r="S22" s="55"/>
      <c r="T22" s="55"/>
      <c r="U22" s="55"/>
      <c r="V22" s="55"/>
      <c r="W22" s="194"/>
      <c r="X22" s="194"/>
      <c r="Y22" s="194"/>
      <c r="Z22" s="55"/>
    </row>
    <row r="23" spans="1:26" s="3" customFormat="1" ht="41.25" customHeight="1" x14ac:dyDescent="0.4">
      <c r="B23" s="193" t="s">
        <v>112</v>
      </c>
      <c r="C23" s="193"/>
      <c r="D23" s="193"/>
      <c r="E23" s="193"/>
      <c r="F23" s="193"/>
      <c r="G23" s="193"/>
      <c r="H23" s="193"/>
      <c r="I23" s="2"/>
      <c r="J23" s="2"/>
      <c r="K23" s="2"/>
      <c r="L23" s="2"/>
      <c r="M23" s="2"/>
      <c r="N23" s="2"/>
      <c r="O23" s="2"/>
      <c r="P23" s="51"/>
      <c r="Q23" s="2"/>
      <c r="S23" s="57"/>
      <c r="T23" s="57"/>
      <c r="U23" s="58"/>
      <c r="V23" s="58"/>
      <c r="W23" s="115" t="s">
        <v>19</v>
      </c>
      <c r="X23" s="115"/>
      <c r="Y23" s="115"/>
      <c r="Z23" s="57"/>
    </row>
    <row r="24" spans="1:26" s="3" customFormat="1" ht="30" customHeight="1" x14ac:dyDescent="0.4">
      <c r="A24" s="4"/>
      <c r="B24" s="4" t="s">
        <v>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1"/>
      <c r="Q24" s="2"/>
      <c r="S24" s="57"/>
      <c r="T24" s="57"/>
      <c r="U24" s="58"/>
      <c r="V24" s="58"/>
      <c r="W24" s="115"/>
      <c r="X24" s="115"/>
      <c r="Y24" s="115"/>
      <c r="Z24" s="57"/>
    </row>
    <row r="25" spans="1:26" s="3" customFormat="1" ht="30" customHeight="1" x14ac:dyDescent="0.4">
      <c r="A25" s="4"/>
      <c r="B25" s="4"/>
      <c r="C25" s="54" t="s">
        <v>84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1"/>
      <c r="Q25" s="2"/>
      <c r="S25" s="57"/>
      <c r="T25" s="57"/>
      <c r="U25" s="58"/>
      <c r="V25" s="58"/>
      <c r="W25" s="115"/>
      <c r="X25" s="115"/>
      <c r="Y25" s="115"/>
      <c r="Z25" s="57"/>
    </row>
    <row r="26" spans="1:26" s="3" customFormat="1" ht="37.5" x14ac:dyDescent="0.4">
      <c r="A26" s="4"/>
      <c r="B26" s="97" t="s">
        <v>83</v>
      </c>
      <c r="C26" s="100">
        <v>24</v>
      </c>
      <c r="D26" s="99" t="s">
        <v>85</v>
      </c>
      <c r="E26" s="98"/>
      <c r="F26" s="2"/>
      <c r="G26" s="2"/>
      <c r="H26" s="2"/>
      <c r="I26" s="2"/>
      <c r="J26" s="2"/>
      <c r="K26" s="2"/>
      <c r="L26" s="2"/>
      <c r="M26" s="2"/>
      <c r="N26" s="2"/>
      <c r="O26" s="2"/>
      <c r="P26" s="51"/>
      <c r="Q26" s="2"/>
      <c r="S26" s="57"/>
      <c r="T26" s="57"/>
      <c r="U26" s="58"/>
      <c r="V26" s="58"/>
      <c r="W26" s="115"/>
      <c r="X26" s="115"/>
      <c r="Y26" s="115"/>
      <c r="Z26" s="57"/>
    </row>
    <row r="27" spans="1:26" s="3" customFormat="1" ht="21.75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1"/>
      <c r="Q27" s="2"/>
      <c r="S27" s="57"/>
      <c r="T27" s="57"/>
      <c r="U27" s="58"/>
      <c r="V27" s="58"/>
      <c r="W27" s="115"/>
      <c r="X27" s="115"/>
      <c r="Y27" s="115"/>
      <c r="Z27" s="57"/>
    </row>
    <row r="28" spans="1:26" s="3" customFormat="1" ht="21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1"/>
      <c r="Q28" s="2"/>
      <c r="S28" s="57"/>
      <c r="T28" s="57"/>
      <c r="U28" s="58"/>
      <c r="V28" s="58"/>
      <c r="W28" s="115"/>
      <c r="X28" s="115"/>
      <c r="Y28" s="115"/>
      <c r="Z28" s="57"/>
    </row>
    <row r="29" spans="1:26" s="3" customFormat="1" ht="21.75" customHeight="1" x14ac:dyDescent="0.4">
      <c r="A29" s="4"/>
      <c r="B29" s="4"/>
      <c r="C29" s="54" t="s">
        <v>84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1"/>
      <c r="Q29" s="2"/>
      <c r="S29" s="57"/>
      <c r="T29" s="57"/>
      <c r="U29" s="58"/>
      <c r="V29" s="58"/>
      <c r="W29" s="115"/>
      <c r="X29" s="115"/>
      <c r="Y29" s="115"/>
      <c r="Z29" s="57"/>
    </row>
    <row r="30" spans="1:26" s="3" customFormat="1" ht="36.75" customHeight="1" x14ac:dyDescent="0.4">
      <c r="A30" s="4"/>
      <c r="B30" s="97" t="s">
        <v>127</v>
      </c>
      <c r="C30" s="132">
        <v>44218</v>
      </c>
      <c r="D30" s="99" t="s">
        <v>85</v>
      </c>
      <c r="E30" s="131" t="s">
        <v>118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51"/>
      <c r="Q30" s="2"/>
      <c r="S30" s="57"/>
      <c r="T30" s="57"/>
      <c r="U30" s="58"/>
      <c r="V30" s="58"/>
      <c r="W30" s="115"/>
      <c r="X30" s="115"/>
      <c r="Y30" s="115"/>
      <c r="Z30" s="57"/>
    </row>
    <row r="31" spans="1:26" s="3" customFormat="1" ht="36.75" customHeight="1" x14ac:dyDescent="0.4">
      <c r="A31" s="4"/>
      <c r="B31" s="134" t="s">
        <v>105</v>
      </c>
      <c r="C31" s="135">
        <v>44581</v>
      </c>
      <c r="D31" s="99" t="s">
        <v>85</v>
      </c>
      <c r="E31" s="131" t="s">
        <v>106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51"/>
      <c r="Q31" s="2"/>
      <c r="S31" s="57"/>
      <c r="T31" s="57"/>
      <c r="U31" s="58"/>
      <c r="V31" s="58"/>
      <c r="W31" s="115"/>
      <c r="X31" s="115"/>
      <c r="Y31" s="115"/>
      <c r="Z31" s="57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1"/>
      <c r="Q32" s="2"/>
      <c r="S32" s="57"/>
      <c r="T32" s="57"/>
      <c r="U32" s="58"/>
      <c r="V32" s="58"/>
      <c r="W32" s="115"/>
      <c r="X32" s="115"/>
      <c r="Y32" s="115"/>
      <c r="Z32" s="57"/>
    </row>
    <row r="33" spans="1:26" s="3" customFormat="1" ht="36.75" customHeight="1" x14ac:dyDescent="0.4">
      <c r="A33" s="4"/>
      <c r="B33" s="97" t="s">
        <v>104</v>
      </c>
      <c r="C33" s="137">
        <f>DATEDIF(C30,C31,"D")+1</f>
        <v>364</v>
      </c>
      <c r="D33" s="99" t="s">
        <v>85</v>
      </c>
      <c r="E33" s="131" t="s">
        <v>109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51"/>
      <c r="Q33" s="2"/>
      <c r="S33" s="57"/>
      <c r="T33" s="57"/>
      <c r="U33" s="58"/>
      <c r="V33" s="58"/>
      <c r="W33" s="115"/>
      <c r="X33" s="115"/>
      <c r="Y33" s="115"/>
      <c r="Z33" s="57"/>
    </row>
    <row r="34" spans="1:26" s="3" customFormat="1" ht="21.75" customHeight="1" x14ac:dyDescent="0.4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1"/>
      <c r="Q34" s="2"/>
      <c r="S34" s="57"/>
      <c r="T34" s="57"/>
      <c r="U34" s="58"/>
      <c r="V34" s="58"/>
      <c r="W34" s="115"/>
      <c r="X34" s="115"/>
      <c r="Y34" s="115"/>
      <c r="Z34" s="57"/>
    </row>
    <row r="35" spans="1:26" ht="42" customHeight="1" x14ac:dyDescent="0.4">
      <c r="B35" s="95" t="s">
        <v>70</v>
      </c>
      <c r="C35" s="27"/>
      <c r="D35" s="6"/>
      <c r="E35" s="24"/>
      <c r="H35" s="42"/>
      <c r="I35" s="42"/>
      <c r="J35" s="114" t="s">
        <v>73</v>
      </c>
      <c r="L35" s="25"/>
      <c r="N35" s="25"/>
      <c r="P35" s="1"/>
      <c r="Q35" s="117" t="s">
        <v>53</v>
      </c>
      <c r="R35" s="84"/>
      <c r="S35" s="114"/>
      <c r="T35" s="116" t="s">
        <v>25</v>
      </c>
      <c r="U35" s="116"/>
      <c r="V35" s="116"/>
      <c r="W35" s="114" t="s">
        <v>38</v>
      </c>
      <c r="X35" s="114"/>
      <c r="Y35" s="114"/>
      <c r="Z35" s="55"/>
    </row>
    <row r="36" spans="1:26" ht="33.75" customHeight="1" thickBot="1" x14ac:dyDescent="0.45">
      <c r="B36" s="82"/>
      <c r="C36" s="58"/>
      <c r="D36" s="18"/>
      <c r="E36" s="54" t="s">
        <v>15</v>
      </c>
      <c r="F36" s="27"/>
      <c r="G36" s="27"/>
      <c r="H36" s="31"/>
      <c r="I36" s="31"/>
      <c r="J36" s="54" t="s">
        <v>79</v>
      </c>
      <c r="K36" s="5"/>
      <c r="L36" s="5"/>
      <c r="M36" s="5"/>
      <c r="Q36" s="54" t="s">
        <v>79</v>
      </c>
      <c r="S36" s="55"/>
      <c r="T36" s="111"/>
      <c r="U36" s="111"/>
      <c r="V36" s="111"/>
      <c r="W36" s="114" t="s">
        <v>38</v>
      </c>
      <c r="X36" s="113"/>
      <c r="Y36" s="113"/>
      <c r="Z36" s="55"/>
    </row>
    <row r="37" spans="1:26" ht="90" customHeight="1" thickBot="1" x14ac:dyDescent="0.45">
      <c r="B37" s="80" t="s">
        <v>72</v>
      </c>
      <c r="C37" s="83" t="s">
        <v>110</v>
      </c>
      <c r="D37" s="21" t="s">
        <v>2</v>
      </c>
      <c r="E37" s="26">
        <v>32760000</v>
      </c>
      <c r="F37" s="27" t="s">
        <v>3</v>
      </c>
      <c r="G37" s="27"/>
      <c r="H37" s="37"/>
      <c r="J37" s="64">
        <f>IF(E37="","",ROUNDUP(IF(E37/C33&gt;250000,100000,IF(E37/C33&gt;75000,E37/C33*0.4,30000)),-3))</f>
        <v>36000</v>
      </c>
      <c r="K37" s="5" t="s">
        <v>3</v>
      </c>
      <c r="L37" s="5"/>
      <c r="M37" s="5"/>
      <c r="P37" s="6" t="s">
        <v>32</v>
      </c>
      <c r="Q37" s="65">
        <f>IF(J37="","",J37*C26)</f>
        <v>864000</v>
      </c>
      <c r="R37" s="63" t="s">
        <v>3</v>
      </c>
      <c r="S37" s="27"/>
      <c r="T37" s="111" t="s">
        <v>29</v>
      </c>
      <c r="U37" s="111"/>
      <c r="V37" s="111"/>
      <c r="W37" s="110" t="s">
        <v>22</v>
      </c>
      <c r="X37" s="112"/>
      <c r="Y37" s="112"/>
      <c r="Z37" s="55"/>
    </row>
    <row r="38" spans="1:26" ht="21" customHeight="1" x14ac:dyDescent="0.4">
      <c r="D38" s="9"/>
      <c r="E38" s="41"/>
      <c r="J38" s="41"/>
      <c r="P38" s="54"/>
      <c r="Q38" s="92"/>
      <c r="R38" s="84"/>
      <c r="S38" s="114"/>
      <c r="T38" s="111"/>
      <c r="U38" s="111"/>
      <c r="V38" s="111"/>
      <c r="W38" s="113" t="s">
        <v>38</v>
      </c>
      <c r="X38" s="113"/>
      <c r="Y38" s="113"/>
      <c r="Z38" s="55"/>
    </row>
    <row r="39" spans="1:26" s="101" customFormat="1" ht="9" customHeight="1" x14ac:dyDescent="0.4">
      <c r="B39" s="102"/>
      <c r="D39" s="103"/>
      <c r="E39" s="102"/>
      <c r="J39" s="102"/>
      <c r="P39" s="104"/>
      <c r="Q39" s="105"/>
      <c r="R39" s="106"/>
      <c r="S39" s="107"/>
      <c r="T39" s="108"/>
      <c r="U39" s="108"/>
      <c r="V39" s="108"/>
      <c r="W39" s="113"/>
      <c r="X39" s="113"/>
      <c r="Y39" s="113"/>
      <c r="Z39" s="62"/>
    </row>
    <row r="40" spans="1:26" s="5" customFormat="1" x14ac:dyDescent="0.4">
      <c r="D40" s="6"/>
      <c r="E40" s="24"/>
      <c r="H40" s="42"/>
      <c r="I40" s="42"/>
      <c r="J40" s="10"/>
      <c r="P40" s="117"/>
      <c r="R40" s="84"/>
      <c r="S40" s="114"/>
      <c r="T40" s="111"/>
      <c r="U40" s="111"/>
      <c r="V40" s="111"/>
      <c r="W40" s="113"/>
      <c r="X40" s="113"/>
      <c r="Y40" s="113"/>
      <c r="Z40" s="27"/>
    </row>
    <row r="41" spans="1:26" ht="36.75" customHeight="1" x14ac:dyDescent="0.4">
      <c r="B41" s="118"/>
      <c r="S41" s="55"/>
      <c r="T41" s="55"/>
      <c r="U41" s="55"/>
      <c r="V41" s="55"/>
      <c r="W41" s="109"/>
      <c r="X41" s="109"/>
      <c r="Y41" s="109"/>
      <c r="Z41" s="55"/>
    </row>
  </sheetData>
  <mergeCells count="6">
    <mergeCell ref="B23:H23"/>
    <mergeCell ref="A1:Y1"/>
    <mergeCell ref="B2:Y2"/>
    <mergeCell ref="B3:Y3"/>
    <mergeCell ref="B4:H4"/>
    <mergeCell ref="W22:Y22"/>
  </mergeCells>
  <phoneticPr fontId="2"/>
  <dataValidations count="1">
    <dataValidation type="list" allowBlank="1" showInputMessage="1" showErrorMessage="1" sqref="C7:C8 C26">
      <formula1>"24,23,22,21"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topLeftCell="A13" zoomScale="55" zoomScaleNormal="60" zoomScaleSheetLayoutView="55" zoomScalePageLayoutView="40" workbookViewId="0">
      <selection activeCell="J25" sqref="J25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0.625" style="1" customWidth="1"/>
    <col min="15" max="15" width="20.125" style="1" customWidth="1"/>
    <col min="16" max="16" width="9.75" style="6" customWidth="1"/>
    <col min="17" max="17" width="9.375" style="6" customWidth="1"/>
    <col min="18" max="18" width="13.25" style="1" customWidth="1"/>
    <col min="19" max="19" width="23.25" style="1" customWidth="1"/>
    <col min="20" max="20" width="8.5" style="1" customWidth="1"/>
    <col min="21" max="25" width="7.5" style="1" hidden="1" customWidth="1"/>
    <col min="26" max="26" width="0.625" style="1" hidden="1" customWidth="1"/>
    <col min="27" max="27" width="0" style="1" hidden="1" customWidth="1"/>
    <col min="28" max="16384" width="9" style="1"/>
  </cols>
  <sheetData>
    <row r="1" spans="1:27" ht="41.25" customHeight="1" x14ac:dyDescent="0.4">
      <c r="A1" s="188" t="s">
        <v>162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7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7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7" s="3" customFormat="1" ht="41.25" customHeight="1" x14ac:dyDescent="0.4">
      <c r="B4" s="193" t="s">
        <v>163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2"/>
      <c r="P4" s="51"/>
      <c r="Q4" s="51"/>
      <c r="R4" s="2"/>
      <c r="T4" s="57"/>
      <c r="U4" s="57"/>
      <c r="V4" s="58"/>
      <c r="W4" s="58"/>
      <c r="X4" s="160" t="s">
        <v>19</v>
      </c>
      <c r="Y4" s="160"/>
      <c r="Z4" s="160"/>
      <c r="AA4" s="57"/>
    </row>
    <row r="5" spans="1:27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2"/>
      <c r="T5" s="57"/>
      <c r="U5" s="57"/>
      <c r="V5" s="58"/>
      <c r="W5" s="58"/>
      <c r="X5" s="160"/>
      <c r="Y5" s="160"/>
      <c r="Z5" s="160"/>
      <c r="AA5" s="57"/>
    </row>
    <row r="6" spans="1:27" s="3" customFormat="1" ht="30" customHeight="1" x14ac:dyDescent="0.4">
      <c r="A6" s="4"/>
      <c r="B6" s="4"/>
      <c r="C6" s="54" t="s">
        <v>84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2"/>
      <c r="T6" s="57"/>
      <c r="U6" s="57"/>
      <c r="V6" s="58"/>
      <c r="W6" s="58"/>
      <c r="X6" s="160"/>
      <c r="Y6" s="160"/>
      <c r="Z6" s="160"/>
      <c r="AA6" s="57"/>
    </row>
    <row r="7" spans="1:27" s="3" customFormat="1" ht="45" customHeight="1" x14ac:dyDescent="0.4">
      <c r="A7" s="4"/>
      <c r="B7" s="162" t="s">
        <v>141</v>
      </c>
      <c r="C7" s="165">
        <v>3</v>
      </c>
      <c r="D7" s="99" t="s">
        <v>85</v>
      </c>
      <c r="E7" s="164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2"/>
      <c r="T7" s="57"/>
      <c r="U7" s="57"/>
      <c r="V7" s="58"/>
      <c r="W7" s="58"/>
      <c r="X7" s="160"/>
      <c r="Y7" s="160"/>
      <c r="Z7" s="160"/>
      <c r="AA7" s="57"/>
    </row>
    <row r="8" spans="1:27" s="3" customFormat="1" ht="45" customHeight="1" x14ac:dyDescent="0.4">
      <c r="A8" s="4"/>
      <c r="B8" s="162" t="s">
        <v>142</v>
      </c>
      <c r="C8" s="166">
        <v>21</v>
      </c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2"/>
      <c r="T8" s="57"/>
      <c r="U8" s="57"/>
      <c r="V8" s="58"/>
      <c r="W8" s="58"/>
      <c r="X8" s="160"/>
      <c r="Y8" s="160"/>
      <c r="Z8" s="160"/>
      <c r="AA8" s="57"/>
    </row>
    <row r="9" spans="1:27" s="3" customFormat="1" ht="45" customHeight="1" x14ac:dyDescent="0.4">
      <c r="A9" s="4"/>
      <c r="B9" s="162" t="s">
        <v>158</v>
      </c>
      <c r="C9" s="167">
        <f>SUM(C7:C8)</f>
        <v>24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2"/>
      <c r="P9" s="51"/>
      <c r="Q9" s="51"/>
      <c r="R9" s="2"/>
      <c r="T9" s="57"/>
      <c r="U9" s="57"/>
      <c r="V9" s="58"/>
      <c r="W9" s="58"/>
      <c r="X9" s="160"/>
      <c r="Y9" s="160"/>
      <c r="Z9" s="160"/>
      <c r="AA9" s="57"/>
    </row>
    <row r="10" spans="1:27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  <c r="Q10" s="51"/>
      <c r="R10" s="2"/>
      <c r="T10" s="57"/>
      <c r="U10" s="57"/>
      <c r="V10" s="58"/>
      <c r="W10" s="58"/>
      <c r="X10" s="160"/>
      <c r="Y10" s="160"/>
      <c r="Z10" s="160"/>
      <c r="AA10" s="57"/>
    </row>
    <row r="11" spans="1:27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  <c r="Q11" s="51"/>
      <c r="R11" s="2"/>
      <c r="T11" s="57"/>
      <c r="U11" s="57"/>
      <c r="V11" s="58"/>
      <c r="W11" s="58"/>
      <c r="X11" s="160"/>
      <c r="Y11" s="160"/>
      <c r="Z11" s="160"/>
      <c r="AA11" s="57"/>
    </row>
    <row r="12" spans="1:27" s="3" customFormat="1" ht="21.75" customHeight="1" x14ac:dyDescent="0.4">
      <c r="A12" s="4"/>
      <c r="B12" s="4"/>
      <c r="C12" s="54" t="s">
        <v>84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/>
      <c r="Q12" s="51"/>
      <c r="R12" s="2"/>
      <c r="T12" s="57"/>
      <c r="U12" s="57"/>
      <c r="V12" s="58"/>
      <c r="W12" s="58"/>
      <c r="X12" s="160"/>
      <c r="Y12" s="160"/>
      <c r="Z12" s="160"/>
      <c r="AA12" s="57"/>
    </row>
    <row r="13" spans="1:27" s="3" customFormat="1" ht="36.75" customHeight="1" x14ac:dyDescent="0.4">
      <c r="A13" s="4"/>
      <c r="B13" s="97" t="s">
        <v>127</v>
      </c>
      <c r="C13" s="132">
        <v>44218</v>
      </c>
      <c r="D13" s="99" t="s">
        <v>85</v>
      </c>
      <c r="E13" s="131" t="s">
        <v>118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51"/>
      <c r="Q13" s="51"/>
      <c r="R13" s="2"/>
      <c r="T13" s="57"/>
      <c r="U13" s="57"/>
      <c r="V13" s="58"/>
      <c r="W13" s="58"/>
      <c r="X13" s="160"/>
      <c r="Y13" s="160"/>
      <c r="Z13" s="160"/>
      <c r="AA13" s="57"/>
    </row>
    <row r="14" spans="1:27" s="3" customFormat="1" ht="36.75" customHeight="1" x14ac:dyDescent="0.4">
      <c r="A14" s="4"/>
      <c r="B14" s="134" t="s">
        <v>105</v>
      </c>
      <c r="C14" s="135">
        <v>44581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51"/>
      <c r="Q14" s="51"/>
      <c r="R14" s="2"/>
      <c r="T14" s="57"/>
      <c r="U14" s="57"/>
      <c r="V14" s="58"/>
      <c r="W14" s="58"/>
      <c r="X14" s="160"/>
      <c r="Y14" s="160"/>
      <c r="Z14" s="160"/>
      <c r="AA14" s="57"/>
    </row>
    <row r="15" spans="1:27" s="3" customFormat="1" ht="36.75" customHeight="1" x14ac:dyDescent="0.4">
      <c r="A15" s="4"/>
      <c r="B15" s="97" t="s">
        <v>104</v>
      </c>
      <c r="C15" s="137">
        <f>DATEDIF(C13,C14,"D")+1</f>
        <v>364</v>
      </c>
      <c r="D15" s="99" t="s">
        <v>85</v>
      </c>
      <c r="E15" s="131" t="s">
        <v>109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1"/>
      <c r="Q15" s="51"/>
      <c r="R15" s="2"/>
      <c r="T15" s="57"/>
      <c r="U15" s="57"/>
      <c r="V15" s="58"/>
      <c r="W15" s="58"/>
      <c r="X15" s="160"/>
      <c r="Y15" s="160"/>
      <c r="Z15" s="160"/>
      <c r="AA15" s="57"/>
    </row>
    <row r="16" spans="1:27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1"/>
      <c r="Q16" s="51"/>
      <c r="R16" s="2"/>
      <c r="T16" s="57"/>
      <c r="U16" s="57"/>
      <c r="V16" s="58"/>
      <c r="W16" s="58"/>
      <c r="X16" s="160"/>
      <c r="Y16" s="160"/>
      <c r="Z16" s="160"/>
      <c r="AA16" s="57"/>
    </row>
    <row r="17" spans="1:27" ht="42" customHeight="1" x14ac:dyDescent="0.4">
      <c r="B17" s="95" t="s">
        <v>145</v>
      </c>
      <c r="C17" s="27"/>
      <c r="D17" s="6"/>
      <c r="E17" s="24"/>
      <c r="H17" s="42"/>
      <c r="I17" s="42"/>
      <c r="J17" s="152" t="s">
        <v>73</v>
      </c>
      <c r="L17" s="25"/>
      <c r="O17" s="154" t="s">
        <v>156</v>
      </c>
      <c r="P17" s="84"/>
      <c r="Q17" s="84"/>
      <c r="T17" s="152"/>
      <c r="U17" s="155" t="s">
        <v>25</v>
      </c>
      <c r="V17" s="155"/>
      <c r="W17" s="155"/>
      <c r="X17" s="152" t="s">
        <v>38</v>
      </c>
      <c r="Y17" s="152"/>
      <c r="Z17" s="152"/>
      <c r="AA17" s="55"/>
    </row>
    <row r="18" spans="1:27" ht="33.75" customHeight="1" thickBot="1" x14ac:dyDescent="0.45">
      <c r="B18" s="82"/>
      <c r="C18" s="58"/>
      <c r="D18" s="18"/>
      <c r="E18" s="54" t="s">
        <v>15</v>
      </c>
      <c r="F18" s="27"/>
      <c r="G18" s="27"/>
      <c r="H18" s="31"/>
      <c r="I18" s="31"/>
      <c r="J18" s="54" t="s">
        <v>79</v>
      </c>
      <c r="K18" s="5"/>
      <c r="L18" s="5"/>
      <c r="M18" s="5"/>
      <c r="N18" s="6"/>
      <c r="O18" s="54" t="s">
        <v>79</v>
      </c>
      <c r="P18" s="1"/>
      <c r="Q18" s="1"/>
      <c r="T18" s="55"/>
      <c r="U18" s="156"/>
      <c r="V18" s="156"/>
      <c r="W18" s="156"/>
      <c r="X18" s="152" t="s">
        <v>38</v>
      </c>
      <c r="Y18" s="158"/>
      <c r="Z18" s="158"/>
      <c r="AA18" s="55"/>
    </row>
    <row r="19" spans="1:27" ht="90" customHeight="1" thickBot="1" x14ac:dyDescent="0.45">
      <c r="B19" s="80" t="s">
        <v>72</v>
      </c>
      <c r="C19" s="83" t="s">
        <v>110</v>
      </c>
      <c r="D19" s="21" t="s">
        <v>2</v>
      </c>
      <c r="E19" s="26">
        <v>5220000</v>
      </c>
      <c r="F19" s="27" t="s">
        <v>3</v>
      </c>
      <c r="G19" s="27"/>
      <c r="H19" s="37"/>
      <c r="J19" s="64">
        <f>IF(E19="","",ROUNDUP(IF(E19/C15&gt;250000,75000,IF(E19/C15&gt;83333,E19/C15*0.3,25000)),-3))</f>
        <v>25000</v>
      </c>
      <c r="K19" s="5" t="s">
        <v>3</v>
      </c>
      <c r="L19" s="5"/>
      <c r="M19" s="5"/>
      <c r="N19" s="169" t="s">
        <v>32</v>
      </c>
      <c r="O19" s="65">
        <f>IF(J19="","",J19*C7)</f>
        <v>75000</v>
      </c>
      <c r="P19" s="63" t="s">
        <v>3</v>
      </c>
      <c r="Q19" s="27"/>
      <c r="T19" s="27"/>
      <c r="U19" s="156" t="s">
        <v>29</v>
      </c>
      <c r="V19" s="156"/>
      <c r="W19" s="156"/>
      <c r="X19" s="157" t="s">
        <v>22</v>
      </c>
      <c r="Y19" s="159"/>
      <c r="Z19" s="159"/>
      <c r="AA19" s="55"/>
    </row>
    <row r="20" spans="1:27" ht="21" customHeight="1" x14ac:dyDescent="0.4">
      <c r="D20" s="9"/>
      <c r="E20" s="41"/>
      <c r="J20" s="41"/>
      <c r="N20" s="54"/>
      <c r="O20" s="92"/>
      <c r="P20" s="84"/>
      <c r="Q20" s="84"/>
      <c r="T20" s="152"/>
      <c r="U20" s="156"/>
      <c r="V20" s="156"/>
      <c r="W20" s="156"/>
      <c r="X20" s="158" t="s">
        <v>38</v>
      </c>
      <c r="Y20" s="158"/>
      <c r="Z20" s="158"/>
      <c r="AA20" s="55"/>
    </row>
    <row r="21" spans="1:27" s="101" customFormat="1" ht="9" customHeight="1" x14ac:dyDescent="0.4">
      <c r="B21" s="102"/>
      <c r="D21" s="103"/>
      <c r="E21" s="102"/>
      <c r="J21" s="102"/>
      <c r="N21" s="104"/>
      <c r="O21" s="105"/>
      <c r="P21" s="106"/>
      <c r="Q21" s="106"/>
      <c r="T21" s="107"/>
      <c r="U21" s="108"/>
      <c r="V21" s="108"/>
      <c r="W21" s="108"/>
      <c r="X21" s="158"/>
      <c r="Y21" s="158"/>
      <c r="Z21" s="158"/>
      <c r="AA21" s="62"/>
    </row>
    <row r="22" spans="1:27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1"/>
      <c r="O22" s="2"/>
      <c r="T22" s="57"/>
      <c r="U22" s="57"/>
      <c r="V22" s="58"/>
      <c r="W22" s="58"/>
      <c r="X22" s="160"/>
      <c r="Y22" s="160"/>
      <c r="Z22" s="160"/>
      <c r="AA22" s="57"/>
    </row>
    <row r="23" spans="1:27" ht="42" customHeight="1" x14ac:dyDescent="0.4">
      <c r="B23" s="95" t="s">
        <v>144</v>
      </c>
      <c r="C23" s="27"/>
      <c r="D23" s="6"/>
      <c r="E23" s="24"/>
      <c r="H23" s="42"/>
      <c r="I23" s="42"/>
      <c r="J23" s="152" t="s">
        <v>73</v>
      </c>
      <c r="L23" s="25"/>
      <c r="O23" s="154" t="s">
        <v>157</v>
      </c>
      <c r="P23" s="84"/>
      <c r="Q23" s="84"/>
      <c r="S23" s="154" t="s">
        <v>147</v>
      </c>
      <c r="T23" s="158"/>
      <c r="U23" s="155" t="s">
        <v>25</v>
      </c>
      <c r="V23" s="155"/>
      <c r="W23" s="155"/>
      <c r="X23" s="152" t="s">
        <v>38</v>
      </c>
      <c r="Y23" s="152"/>
      <c r="Z23" s="152"/>
      <c r="AA23" s="55"/>
    </row>
    <row r="24" spans="1:27" ht="33.75" customHeight="1" thickBot="1" x14ac:dyDescent="0.45">
      <c r="B24" s="82"/>
      <c r="C24" s="58"/>
      <c r="D24" s="18"/>
      <c r="E24" s="54" t="s">
        <v>79</v>
      </c>
      <c r="F24" s="27"/>
      <c r="G24" s="27"/>
      <c r="H24" s="31"/>
      <c r="I24" s="31"/>
      <c r="J24" s="54" t="s">
        <v>79</v>
      </c>
      <c r="K24" s="5"/>
      <c r="L24" s="5"/>
      <c r="M24" s="5"/>
      <c r="N24" s="6"/>
      <c r="O24" s="54" t="s">
        <v>79</v>
      </c>
      <c r="P24" s="1"/>
      <c r="Q24" s="1"/>
      <c r="S24" s="54" t="s">
        <v>79</v>
      </c>
      <c r="T24" s="158"/>
      <c r="U24" s="156"/>
      <c r="V24" s="156"/>
      <c r="W24" s="156"/>
      <c r="X24" s="152" t="s">
        <v>38</v>
      </c>
      <c r="Y24" s="158"/>
      <c r="Z24" s="158"/>
      <c r="AA24" s="55"/>
    </row>
    <row r="25" spans="1:27" ht="90" customHeight="1" thickBot="1" x14ac:dyDescent="0.45">
      <c r="B25" s="80" t="s">
        <v>72</v>
      </c>
      <c r="C25" s="83" t="s">
        <v>107</v>
      </c>
      <c r="D25" s="21" t="s">
        <v>159</v>
      </c>
      <c r="E25" s="173">
        <f>E19</f>
        <v>5220000</v>
      </c>
      <c r="F25" s="27" t="s">
        <v>3</v>
      </c>
      <c r="G25" s="27"/>
      <c r="H25" s="37"/>
      <c r="J25" s="64">
        <f>IF(E25="","",ROUNDUP(IF(E25/C15&gt;250000,100000,IF(E25/C15&gt;75000,E25/C15*0.4,30000)),-3))</f>
        <v>30000</v>
      </c>
      <c r="K25" s="5" t="s">
        <v>3</v>
      </c>
      <c r="L25" s="5"/>
      <c r="M25" s="5"/>
      <c r="N25" s="169" t="s">
        <v>33</v>
      </c>
      <c r="O25" s="65">
        <f>IF(J25="","",J25*C8)</f>
        <v>630000</v>
      </c>
      <c r="P25" s="63" t="s">
        <v>3</v>
      </c>
      <c r="Q25" s="27"/>
      <c r="R25" s="174" t="s">
        <v>146</v>
      </c>
      <c r="S25" s="172">
        <f>SUM(O19,O25)</f>
        <v>705000</v>
      </c>
      <c r="T25" s="63" t="s">
        <v>3</v>
      </c>
      <c r="U25" s="156" t="s">
        <v>29</v>
      </c>
      <c r="V25" s="156"/>
      <c r="W25" s="156"/>
      <c r="X25" s="157" t="s">
        <v>22</v>
      </c>
      <c r="Y25" s="159"/>
      <c r="Z25" s="159"/>
      <c r="AA25" s="55"/>
    </row>
    <row r="26" spans="1:27" ht="21" customHeight="1" x14ac:dyDescent="0.4">
      <c r="D26" s="9"/>
      <c r="E26" s="41"/>
      <c r="J26" s="41"/>
      <c r="P26" s="54"/>
      <c r="Q26" s="54"/>
    </row>
    <row r="27" spans="1:27" s="101" customFormat="1" ht="9" customHeight="1" x14ac:dyDescent="0.4">
      <c r="B27" s="102"/>
      <c r="D27" s="103"/>
      <c r="E27" s="102"/>
      <c r="J27" s="102"/>
      <c r="P27" s="104"/>
      <c r="Q27" s="104"/>
      <c r="R27" s="105"/>
      <c r="S27" s="106"/>
      <c r="T27" s="107"/>
      <c r="U27" s="108"/>
      <c r="V27" s="108"/>
      <c r="W27" s="108"/>
      <c r="X27" s="158"/>
      <c r="Y27" s="158"/>
      <c r="Z27" s="158"/>
      <c r="AA27" s="62"/>
    </row>
    <row r="28" spans="1:27" s="5" customFormat="1" x14ac:dyDescent="0.4">
      <c r="D28" s="6"/>
      <c r="E28" s="24"/>
      <c r="H28" s="42"/>
      <c r="I28" s="42"/>
      <c r="J28" s="10"/>
      <c r="P28" s="154"/>
      <c r="Q28" s="154"/>
      <c r="S28" s="84"/>
      <c r="T28" s="152"/>
      <c r="U28" s="156"/>
      <c r="V28" s="156"/>
      <c r="W28" s="156"/>
      <c r="X28" s="158"/>
      <c r="Y28" s="158"/>
      <c r="Z28" s="158"/>
      <c r="AA28" s="27"/>
    </row>
    <row r="29" spans="1:27" ht="36.75" customHeight="1" x14ac:dyDescent="0.4">
      <c r="B29" s="153"/>
      <c r="T29" s="55"/>
      <c r="U29" s="55"/>
      <c r="V29" s="55"/>
      <c r="W29" s="55"/>
      <c r="X29" s="151"/>
      <c r="Y29" s="151"/>
      <c r="Z29" s="151"/>
      <c r="AA29" s="55"/>
    </row>
  </sheetData>
  <mergeCells count="4">
    <mergeCell ref="A1:Z1"/>
    <mergeCell ref="B2:Z2"/>
    <mergeCell ref="B3:Z3"/>
    <mergeCell ref="B4:H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view="pageBreakPreview" zoomScale="40" zoomScaleNormal="60" zoomScaleSheetLayoutView="40" zoomScalePageLayoutView="40" workbookViewId="0">
      <selection activeCell="A2" sqref="A2"/>
    </sheetView>
  </sheetViews>
  <sheetFormatPr defaultRowHeight="21" x14ac:dyDescent="0.4"/>
  <cols>
    <col min="1" max="1" width="1.5" style="1" customWidth="1"/>
    <col min="2" max="2" width="29.375" style="41" customWidth="1"/>
    <col min="3" max="3" width="29.875" style="1" bestFit="1" customWidth="1"/>
    <col min="4" max="4" width="4.375" style="54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9" style="1"/>
    <col min="11" max="11" width="20.75" style="1" bestFit="1" customWidth="1"/>
    <col min="12" max="12" width="13" style="1" customWidth="1"/>
    <col min="13" max="14" width="10.625" style="1" customWidth="1"/>
    <col min="15" max="15" width="21" style="6" bestFit="1" customWidth="1"/>
    <col min="16" max="16" width="9.375" style="6" customWidth="1"/>
    <col min="17" max="21" width="7.5" style="1" hidden="1" customWidth="1"/>
    <col min="22" max="22" width="0.625" style="1" hidden="1" customWidth="1"/>
    <col min="23" max="23" width="0" style="1" hidden="1" customWidth="1"/>
    <col min="24" max="16384" width="9" style="1"/>
  </cols>
  <sheetData>
    <row r="1" spans="1:23" ht="41.25" customHeight="1" x14ac:dyDescent="0.4">
      <c r="A1" s="188" t="s">
        <v>201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3" s="3" customFormat="1" ht="40.5" customHeight="1" x14ac:dyDescent="0.4">
      <c r="A2" s="2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3" s="3" customFormat="1" ht="40.5" customHeight="1" x14ac:dyDescent="0.4">
      <c r="A3" s="2"/>
      <c r="B3" s="189" t="s">
        <v>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3" s="3" customFormat="1" ht="41.25" customHeight="1" x14ac:dyDescent="0.4">
      <c r="B4" s="193" t="s">
        <v>177</v>
      </c>
      <c r="C4" s="193"/>
      <c r="D4" s="193"/>
      <c r="E4" s="193"/>
      <c r="F4" s="193"/>
      <c r="G4" s="193"/>
      <c r="H4" s="193"/>
      <c r="I4" s="2"/>
      <c r="J4" s="2"/>
      <c r="K4" s="2"/>
      <c r="L4" s="2"/>
      <c r="M4" s="2"/>
      <c r="N4" s="2"/>
      <c r="O4" s="51"/>
      <c r="P4" s="51"/>
      <c r="Q4" s="57"/>
      <c r="R4" s="58"/>
      <c r="S4" s="58"/>
      <c r="T4" s="160" t="s">
        <v>19</v>
      </c>
      <c r="U4" s="160"/>
      <c r="V4" s="160"/>
      <c r="W4" s="57"/>
    </row>
    <row r="5" spans="1:23" s="3" customFormat="1" ht="30" customHeight="1" x14ac:dyDescent="0.4">
      <c r="A5" s="4"/>
      <c r="B5" s="4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1"/>
      <c r="P5" s="51"/>
      <c r="Q5" s="57"/>
      <c r="R5" s="58"/>
      <c r="S5" s="58"/>
      <c r="T5" s="160"/>
      <c r="U5" s="160"/>
      <c r="V5" s="160"/>
      <c r="W5" s="57"/>
    </row>
    <row r="6" spans="1:23" s="3" customFormat="1" ht="30" customHeight="1" x14ac:dyDescent="0.4">
      <c r="A6" s="4"/>
      <c r="B6" s="4"/>
      <c r="C6" s="54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1"/>
      <c r="P6" s="51"/>
      <c r="Q6" s="57"/>
      <c r="R6" s="58"/>
      <c r="S6" s="58"/>
      <c r="T6" s="160"/>
      <c r="U6" s="160"/>
      <c r="V6" s="160"/>
      <c r="W6" s="57"/>
    </row>
    <row r="7" spans="1:23" s="3" customFormat="1" ht="45" customHeight="1" x14ac:dyDescent="0.4">
      <c r="A7" s="4"/>
      <c r="B7" s="162" t="s">
        <v>184</v>
      </c>
      <c r="C7" s="165"/>
      <c r="D7" s="99" t="s">
        <v>85</v>
      </c>
      <c r="E7" s="180" t="s">
        <v>167</v>
      </c>
      <c r="F7" s="2"/>
      <c r="G7" s="2"/>
      <c r="H7" s="2"/>
      <c r="I7" s="2"/>
      <c r="J7" s="2"/>
      <c r="K7" s="2"/>
      <c r="L7" s="2"/>
      <c r="M7" s="2"/>
      <c r="N7" s="2"/>
      <c r="O7" s="51"/>
      <c r="P7" s="51"/>
      <c r="Q7" s="57"/>
      <c r="R7" s="58"/>
      <c r="S7" s="58"/>
      <c r="T7" s="160"/>
      <c r="U7" s="160"/>
      <c r="V7" s="160"/>
      <c r="W7" s="57"/>
    </row>
    <row r="8" spans="1:23" s="3" customFormat="1" ht="45" customHeight="1" x14ac:dyDescent="0.4">
      <c r="A8" s="4"/>
      <c r="B8" s="162" t="s">
        <v>185</v>
      </c>
      <c r="C8" s="166"/>
      <c r="D8" s="99" t="s">
        <v>85</v>
      </c>
      <c r="E8" s="2"/>
      <c r="F8" s="2"/>
      <c r="G8" s="2"/>
      <c r="H8" s="2"/>
      <c r="I8" s="2"/>
      <c r="J8" s="2"/>
      <c r="K8" s="2"/>
      <c r="L8" s="2"/>
      <c r="M8" s="2"/>
      <c r="N8" s="2"/>
      <c r="O8" s="51"/>
      <c r="P8" s="51"/>
      <c r="Q8" s="57"/>
      <c r="R8" s="58"/>
      <c r="S8" s="58"/>
      <c r="T8" s="160"/>
      <c r="U8" s="160"/>
      <c r="V8" s="160"/>
      <c r="W8" s="57"/>
    </row>
    <row r="9" spans="1:23" s="3" customFormat="1" ht="45" customHeight="1" x14ac:dyDescent="0.4">
      <c r="A9" s="4"/>
      <c r="B9" s="162" t="s">
        <v>158</v>
      </c>
      <c r="C9" s="167">
        <f>SUM(C7:C8)</f>
        <v>0</v>
      </c>
      <c r="D9" s="99" t="s">
        <v>85</v>
      </c>
      <c r="E9" s="163" t="s">
        <v>140</v>
      </c>
      <c r="F9" s="2"/>
      <c r="G9" s="2"/>
      <c r="H9" s="2"/>
      <c r="I9" s="2"/>
      <c r="J9" s="2"/>
      <c r="K9" s="2"/>
      <c r="L9" s="2"/>
      <c r="M9" s="2"/>
      <c r="N9" s="2"/>
      <c r="O9" s="51"/>
      <c r="P9" s="51"/>
      <c r="Q9" s="57"/>
      <c r="R9" s="58"/>
      <c r="S9" s="58"/>
      <c r="T9" s="160"/>
      <c r="U9" s="160"/>
      <c r="V9" s="160"/>
      <c r="W9" s="57"/>
    </row>
    <row r="10" spans="1:23" s="3" customFormat="1" ht="21" customHeight="1" x14ac:dyDescent="0.4">
      <c r="A10" s="4"/>
      <c r="B10" s="133"/>
      <c r="C10" s="133"/>
      <c r="D10" s="99"/>
      <c r="E10" s="98"/>
      <c r="F10" s="2"/>
      <c r="G10" s="2"/>
      <c r="H10" s="2"/>
      <c r="I10" s="2"/>
      <c r="J10" s="2"/>
      <c r="K10" s="2"/>
      <c r="L10" s="2"/>
      <c r="M10" s="2"/>
      <c r="N10" s="2"/>
      <c r="O10" s="51"/>
      <c r="P10" s="51"/>
      <c r="Q10" s="57"/>
      <c r="R10" s="58"/>
      <c r="S10" s="58"/>
      <c r="T10" s="160"/>
      <c r="U10" s="160"/>
      <c r="V10" s="160"/>
      <c r="W10" s="57"/>
    </row>
    <row r="11" spans="1:23" s="3" customFormat="1" ht="37.5" x14ac:dyDescent="0.4">
      <c r="A11" s="4"/>
      <c r="B11" s="95" t="s">
        <v>164</v>
      </c>
      <c r="C11" s="133"/>
      <c r="D11" s="99"/>
      <c r="E11" s="98"/>
      <c r="F11" s="2"/>
      <c r="G11" s="2"/>
      <c r="H11" s="2"/>
      <c r="I11" s="2"/>
      <c r="J11" s="2"/>
      <c r="K11" s="2"/>
      <c r="L11" s="2"/>
      <c r="M11" s="2"/>
      <c r="N11" s="2"/>
      <c r="O11" s="51"/>
      <c r="P11" s="51"/>
      <c r="Q11" s="57"/>
      <c r="R11" s="58"/>
      <c r="S11" s="58"/>
      <c r="T11" s="160"/>
      <c r="U11" s="160"/>
      <c r="V11" s="160"/>
      <c r="W11" s="57"/>
    </row>
    <row r="12" spans="1:23" s="3" customFormat="1" ht="21.75" customHeight="1" x14ac:dyDescent="0.4">
      <c r="A12" s="4"/>
      <c r="B12" s="4"/>
      <c r="C12" s="54" t="s">
        <v>15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1"/>
      <c r="P12" s="51"/>
      <c r="Q12" s="57"/>
      <c r="R12" s="58"/>
      <c r="S12" s="58"/>
      <c r="T12" s="160"/>
      <c r="U12" s="160"/>
      <c r="V12" s="160"/>
      <c r="W12" s="57"/>
    </row>
    <row r="13" spans="1:23" s="3" customFormat="1" ht="36.75" customHeight="1" x14ac:dyDescent="0.4">
      <c r="A13" s="4"/>
      <c r="B13" s="97" t="s">
        <v>127</v>
      </c>
      <c r="C13" s="132"/>
      <c r="D13" s="99" t="s">
        <v>85</v>
      </c>
      <c r="E13" s="131" t="s">
        <v>196</v>
      </c>
      <c r="F13" s="2"/>
      <c r="G13" s="2"/>
      <c r="H13" s="2"/>
      <c r="I13" s="2"/>
      <c r="J13" s="2"/>
      <c r="K13" s="2"/>
      <c r="L13" s="2"/>
      <c r="M13" s="2"/>
      <c r="N13" s="2"/>
      <c r="O13" s="51"/>
      <c r="P13" s="51"/>
      <c r="Q13" s="57"/>
      <c r="R13" s="58"/>
      <c r="S13" s="58"/>
      <c r="T13" s="160"/>
      <c r="U13" s="160"/>
      <c r="V13" s="160"/>
      <c r="W13" s="57"/>
    </row>
    <row r="14" spans="1:23" s="3" customFormat="1" ht="36.75" customHeight="1" x14ac:dyDescent="0.4">
      <c r="A14" s="4"/>
      <c r="B14" s="134" t="s">
        <v>105</v>
      </c>
      <c r="C14" s="135">
        <v>44581</v>
      </c>
      <c r="D14" s="99" t="s">
        <v>85</v>
      </c>
      <c r="E14" s="131" t="s">
        <v>106</v>
      </c>
      <c r="F14" s="2"/>
      <c r="G14" s="2"/>
      <c r="H14" s="2"/>
      <c r="I14" s="2"/>
      <c r="J14" s="2"/>
      <c r="K14" s="2"/>
      <c r="L14" s="2"/>
      <c r="M14" s="2"/>
      <c r="N14" s="2"/>
      <c r="O14" s="51"/>
      <c r="P14" s="51"/>
      <c r="Q14" s="57"/>
      <c r="R14" s="58"/>
      <c r="S14" s="58"/>
      <c r="T14" s="160"/>
      <c r="U14" s="160"/>
      <c r="V14" s="160"/>
      <c r="W14" s="57"/>
    </row>
    <row r="15" spans="1:23" s="3" customFormat="1" ht="36.75" customHeight="1" x14ac:dyDescent="0.4">
      <c r="A15" s="4"/>
      <c r="B15" s="134" t="s">
        <v>104</v>
      </c>
      <c r="C15" s="145">
        <f>DATEDIF(C13,C14,"D")+1</f>
        <v>44582</v>
      </c>
      <c r="D15" s="99" t="s">
        <v>85</v>
      </c>
      <c r="E15" s="131" t="s">
        <v>197</v>
      </c>
      <c r="F15" s="2"/>
      <c r="G15" s="2"/>
      <c r="H15" s="2"/>
      <c r="I15" s="2"/>
      <c r="J15" s="2"/>
      <c r="K15" s="2"/>
      <c r="L15" s="2"/>
      <c r="M15" s="2"/>
      <c r="N15" s="2"/>
      <c r="O15" s="51"/>
      <c r="P15" s="51"/>
      <c r="Q15" s="57"/>
      <c r="R15" s="58"/>
      <c r="S15" s="58"/>
      <c r="T15" s="160"/>
      <c r="U15" s="160"/>
      <c r="V15" s="160"/>
      <c r="W15" s="57"/>
    </row>
    <row r="16" spans="1:23" s="3" customFormat="1" ht="30" customHeight="1" x14ac:dyDescent="0.4">
      <c r="A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1"/>
      <c r="P16" s="51"/>
      <c r="Q16" s="57"/>
      <c r="R16" s="58"/>
      <c r="S16" s="58"/>
      <c r="T16" s="160"/>
      <c r="U16" s="160"/>
      <c r="V16" s="160"/>
      <c r="W16" s="57"/>
    </row>
    <row r="17" spans="1:23" ht="42" customHeight="1" x14ac:dyDescent="0.4">
      <c r="B17" s="95" t="s">
        <v>145</v>
      </c>
      <c r="C17" s="27"/>
      <c r="D17" s="6"/>
      <c r="E17" s="152" t="s">
        <v>73</v>
      </c>
      <c r="H17" s="42"/>
      <c r="I17" s="42"/>
      <c r="K17" s="154" t="s">
        <v>186</v>
      </c>
      <c r="L17" s="84"/>
      <c r="M17" s="84"/>
      <c r="O17" s="1"/>
      <c r="P17" s="152"/>
      <c r="Q17" s="152" t="s">
        <v>38</v>
      </c>
      <c r="R17" s="152"/>
      <c r="S17" s="152"/>
      <c r="T17" s="55"/>
    </row>
    <row r="18" spans="1:23" ht="33.75" customHeight="1" thickBot="1" x14ac:dyDescent="0.45">
      <c r="B18" s="82"/>
      <c r="C18" s="58"/>
      <c r="D18" s="156"/>
      <c r="E18" s="54" t="s">
        <v>93</v>
      </c>
      <c r="F18" s="5"/>
      <c r="G18" s="27"/>
      <c r="H18" s="31"/>
      <c r="I18" s="31"/>
      <c r="J18" s="6"/>
      <c r="K18" s="54" t="s">
        <v>79</v>
      </c>
      <c r="O18" s="1"/>
      <c r="P18" s="55"/>
      <c r="Q18" s="152" t="s">
        <v>38</v>
      </c>
      <c r="R18" s="158"/>
      <c r="S18" s="158"/>
      <c r="T18" s="55"/>
    </row>
    <row r="19" spans="1:23" ht="90" customHeight="1" thickBot="1" x14ac:dyDescent="0.45">
      <c r="B19" s="176"/>
      <c r="C19" s="177"/>
      <c r="D19" s="178"/>
      <c r="E19" s="64">
        <v>30000</v>
      </c>
      <c r="F19" s="5" t="s">
        <v>3</v>
      </c>
      <c r="G19" s="27"/>
      <c r="H19" s="37"/>
      <c r="J19" s="169" t="s">
        <v>32</v>
      </c>
      <c r="K19" s="65">
        <f>IF(E19="","",E19*C7)</f>
        <v>0</v>
      </c>
      <c r="L19" s="63" t="s">
        <v>3</v>
      </c>
      <c r="M19" s="27"/>
      <c r="O19" s="1"/>
      <c r="P19" s="27"/>
      <c r="Q19" s="157" t="s">
        <v>22</v>
      </c>
      <c r="R19" s="159"/>
      <c r="S19" s="159"/>
      <c r="T19" s="55"/>
    </row>
    <row r="20" spans="1:23" ht="21" customHeight="1" x14ac:dyDescent="0.4">
      <c r="D20" s="9"/>
      <c r="E20" s="41"/>
      <c r="J20" s="54"/>
      <c r="K20" s="92"/>
      <c r="L20" s="84"/>
      <c r="M20" s="84"/>
      <c r="O20" s="1"/>
      <c r="P20" s="152"/>
      <c r="Q20" s="158" t="s">
        <v>38</v>
      </c>
      <c r="R20" s="158"/>
      <c r="S20" s="158"/>
      <c r="T20" s="55"/>
    </row>
    <row r="21" spans="1:23" s="101" customFormat="1" ht="9" customHeight="1" x14ac:dyDescent="0.4">
      <c r="B21" s="102"/>
      <c r="D21" s="103"/>
      <c r="E21" s="102"/>
      <c r="J21" s="104"/>
      <c r="K21" s="105"/>
      <c r="L21" s="106"/>
      <c r="M21" s="106"/>
      <c r="P21" s="107"/>
      <c r="Q21" s="158"/>
      <c r="R21" s="158"/>
      <c r="S21" s="158"/>
      <c r="T21" s="62"/>
    </row>
    <row r="22" spans="1:23" s="3" customFormat="1" ht="21.75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51"/>
      <c r="K22" s="2"/>
      <c r="P22" s="57"/>
      <c r="Q22" s="160"/>
      <c r="R22" s="160"/>
      <c r="S22" s="160"/>
      <c r="T22" s="57"/>
    </row>
    <row r="23" spans="1:23" ht="42" customHeight="1" x14ac:dyDescent="0.4">
      <c r="B23" s="95" t="s">
        <v>144</v>
      </c>
      <c r="C23" s="27"/>
      <c r="D23" s="6"/>
      <c r="E23" s="152" t="s">
        <v>73</v>
      </c>
      <c r="H23" s="42"/>
      <c r="I23" s="42"/>
      <c r="K23" s="154" t="s">
        <v>187</v>
      </c>
      <c r="L23" s="84"/>
      <c r="M23" s="84"/>
      <c r="O23" s="154" t="s">
        <v>147</v>
      </c>
      <c r="P23" s="158"/>
      <c r="Q23" s="152" t="s">
        <v>38</v>
      </c>
      <c r="R23" s="152"/>
      <c r="S23" s="152"/>
      <c r="T23" s="55"/>
    </row>
    <row r="24" spans="1:23" ht="33.75" customHeight="1" thickBot="1" x14ac:dyDescent="0.45">
      <c r="B24" s="82"/>
      <c r="C24" s="58"/>
      <c r="D24" s="156"/>
      <c r="E24" s="54" t="s">
        <v>93</v>
      </c>
      <c r="F24" s="5"/>
      <c r="G24" s="27"/>
      <c r="H24" s="31"/>
      <c r="I24" s="31"/>
      <c r="J24" s="6"/>
      <c r="K24" s="54" t="s">
        <v>79</v>
      </c>
      <c r="O24" s="54" t="s">
        <v>79</v>
      </c>
      <c r="P24" s="158"/>
      <c r="Q24" s="152" t="s">
        <v>38</v>
      </c>
      <c r="R24" s="158"/>
      <c r="S24" s="158"/>
      <c r="T24" s="55"/>
    </row>
    <row r="25" spans="1:23" ht="90" customHeight="1" thickBot="1" x14ac:dyDescent="0.45">
      <c r="B25" s="176"/>
      <c r="C25" s="177"/>
      <c r="D25" s="178"/>
      <c r="E25" s="64">
        <v>25000</v>
      </c>
      <c r="F25" s="5" t="s">
        <v>3</v>
      </c>
      <c r="G25" s="27"/>
      <c r="H25" s="37"/>
      <c r="J25" s="169" t="s">
        <v>33</v>
      </c>
      <c r="K25" s="65">
        <f>IF(E25="","",E25*C8)</f>
        <v>0</v>
      </c>
      <c r="L25" s="63" t="s">
        <v>3</v>
      </c>
      <c r="M25" s="27"/>
      <c r="N25" s="174" t="s">
        <v>146</v>
      </c>
      <c r="O25" s="172">
        <f>SUM(K19,K25)</f>
        <v>0</v>
      </c>
      <c r="P25" s="63" t="s">
        <v>3</v>
      </c>
      <c r="Q25" s="157" t="s">
        <v>22</v>
      </c>
      <c r="R25" s="159"/>
      <c r="S25" s="159"/>
      <c r="T25" s="55"/>
    </row>
    <row r="26" spans="1:23" ht="21" customHeight="1" x14ac:dyDescent="0.4">
      <c r="D26" s="9"/>
      <c r="E26" s="41"/>
      <c r="O26" s="54"/>
      <c r="P26" s="54"/>
    </row>
    <row r="27" spans="1:23" s="101" customFormat="1" ht="9" customHeight="1" x14ac:dyDescent="0.4">
      <c r="B27" s="102"/>
      <c r="D27" s="103"/>
      <c r="E27" s="102"/>
      <c r="O27" s="104"/>
      <c r="P27" s="104"/>
      <c r="Q27" s="108"/>
      <c r="R27" s="108"/>
      <c r="S27" s="108"/>
      <c r="T27" s="158"/>
      <c r="U27" s="158"/>
      <c r="V27" s="158"/>
      <c r="W27" s="62"/>
    </row>
    <row r="28" spans="1:23" s="5" customFormat="1" x14ac:dyDescent="0.4">
      <c r="D28" s="6"/>
      <c r="E28" s="24"/>
      <c r="H28" s="42"/>
      <c r="I28" s="42"/>
      <c r="O28" s="154"/>
      <c r="P28" s="154"/>
      <c r="Q28" s="156"/>
      <c r="R28" s="156"/>
      <c r="S28" s="156"/>
      <c r="T28" s="158"/>
      <c r="U28" s="158"/>
      <c r="V28" s="158"/>
      <c r="W28" s="27"/>
    </row>
    <row r="29" spans="1:23" ht="36.75" customHeight="1" x14ac:dyDescent="0.4">
      <c r="B29" s="153"/>
      <c r="Q29" s="55"/>
      <c r="R29" s="55"/>
      <c r="S29" s="55"/>
      <c r="T29" s="151"/>
      <c r="U29" s="151"/>
      <c r="V29" s="151"/>
      <c r="W29" s="55"/>
    </row>
  </sheetData>
  <mergeCells count="4">
    <mergeCell ref="A1:V1"/>
    <mergeCell ref="B2:V2"/>
    <mergeCell ref="B3:V3"/>
    <mergeCell ref="B4:H4"/>
  </mergeCells>
  <phoneticPr fontId="2"/>
  <dataValidations count="1">
    <dataValidation type="date" allowBlank="1" showInputMessage="1" showErrorMessage="1" errorTitle="エラー" error="2021/11/24～2022/1/20の間で入力して下さい" sqref="C13">
      <formula1>44524</formula1>
      <formula2>44581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計算①</vt:lpstr>
      <vt:lpstr>計算①旧</vt:lpstr>
      <vt:lpstr>計算②</vt:lpstr>
      <vt:lpstr>計算②旧</vt:lpstr>
      <vt:lpstr>計算② (2)</vt:lpstr>
      <vt:lpstr>計算③</vt:lpstr>
      <vt:lpstr>計算③旧</vt:lpstr>
      <vt:lpstr>計算③ (2)</vt:lpstr>
      <vt:lpstr>計算④</vt:lpstr>
      <vt:lpstr>計算④旧</vt:lpstr>
      <vt:lpstr>計算⑤</vt:lpstr>
      <vt:lpstr>計算⑤旧</vt:lpstr>
      <vt:lpstr>計算⑥</vt:lpstr>
      <vt:lpstr>計算⑥旧</vt:lpstr>
      <vt:lpstr>計算⑦</vt:lpstr>
      <vt:lpstr>計算⑦旧</vt:lpstr>
      <vt:lpstr>計算⑧</vt:lpstr>
      <vt:lpstr>計算⑧旧</vt:lpstr>
      <vt:lpstr>参考R3</vt:lpstr>
      <vt:lpstr>参考R3（２）</vt:lpstr>
      <vt:lpstr>計算①!Print_Area</vt:lpstr>
      <vt:lpstr>計算①旧!Print_Area</vt:lpstr>
      <vt:lpstr>計算②!Print_Area</vt:lpstr>
      <vt:lpstr>'計算② (2)'!Print_Area</vt:lpstr>
      <vt:lpstr>計算②旧!Print_Area</vt:lpstr>
      <vt:lpstr>計算③!Print_Area</vt:lpstr>
      <vt:lpstr>'計算③ (2)'!Print_Area</vt:lpstr>
      <vt:lpstr>計算③旧!Print_Area</vt:lpstr>
      <vt:lpstr>計算④!Print_Area</vt:lpstr>
      <vt:lpstr>計算④旧!Print_Area</vt:lpstr>
      <vt:lpstr>計算⑤!Print_Area</vt:lpstr>
      <vt:lpstr>計算⑤旧!Print_Area</vt:lpstr>
      <vt:lpstr>計算⑥!Print_Area</vt:lpstr>
      <vt:lpstr>計算⑥旧!Print_Area</vt:lpstr>
      <vt:lpstr>計算⑦!Print_Area</vt:lpstr>
      <vt:lpstr>計算⑦旧!Print_Area</vt:lpstr>
      <vt:lpstr>計算⑧!Print_Area</vt:lpstr>
      <vt:lpstr>計算⑧旧!Print_Area</vt:lpstr>
      <vt:lpstr>参考R3!Print_Area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2022-02-08T10:21:32Z</dcterms:modified>
</cp:coreProperties>
</file>